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2405" activeTab="0"/>
  </bookViews>
  <sheets>
    <sheet name="Disclaimer" sheetId="1" r:id="rId1"/>
    <sheet name="Main Sheet" sheetId="2" r:id="rId2"/>
    <sheet name="Headlamp Intensity" sheetId="3" r:id="rId3"/>
    <sheet name="Retroreflection Coefficient" sheetId="4" r:id="rId4"/>
    <sheet name="Visual Performance" sheetId="5" r:id="rId5"/>
  </sheets>
  <definedNames>
    <definedName name="_xlnm.Print_Area" localSheetId="1">'Main Sheet'!$A$1:$L$46</definedName>
  </definedNames>
  <calcPr fullCalcOnLoad="1"/>
</workbook>
</file>

<file path=xl/sharedStrings.xml><?xml version="1.0" encoding="utf-8"?>
<sst xmlns="http://schemas.openxmlformats.org/spreadsheetml/2006/main" count="103" uniqueCount="95">
  <si>
    <t>Distance (ft)</t>
  </si>
  <si>
    <t>Headlamp height</t>
  </si>
  <si>
    <t>ft</t>
  </si>
  <si>
    <t xml:space="preserve">Eye height </t>
  </si>
  <si>
    <t>Sign height</t>
  </si>
  <si>
    <t>Lateral offset</t>
  </si>
  <si>
    <t>(21.5 overhead, 8.5 right side)</t>
  </si>
  <si>
    <t>(0 overhead, 16 right side)</t>
  </si>
  <si>
    <t>Sign tilt</t>
  </si>
  <si>
    <t>deg</t>
  </si>
  <si>
    <t>UMTRI (2004) Market-Weighted Low Beam Headlamp Luminous Intensity</t>
  </si>
  <si>
    <t>Two-Headlamp Intensity (cd)</t>
  </si>
  <si>
    <t>Illuminance on Sign (lx)</t>
  </si>
  <si>
    <r>
      <t>Entrance Angle (</t>
    </r>
    <r>
      <rPr>
        <b/>
        <vertAlign val="superscript"/>
        <sz val="11"/>
        <color indexed="8"/>
        <rFont val="Calibri"/>
        <family val="2"/>
      </rPr>
      <t>o</t>
    </r>
    <r>
      <rPr>
        <b/>
        <sz val="11"/>
        <color indexed="8"/>
        <rFont val="Calibri"/>
        <family val="2"/>
      </rPr>
      <t>)</t>
    </r>
  </si>
  <si>
    <r>
      <t>Observation angle (</t>
    </r>
    <r>
      <rPr>
        <b/>
        <vertAlign val="superscript"/>
        <sz val="11"/>
        <color indexed="8"/>
        <rFont val="Calibri"/>
        <family val="2"/>
      </rPr>
      <t>o</t>
    </r>
    <r>
      <rPr>
        <b/>
        <sz val="11"/>
        <color indexed="8"/>
        <rFont val="Calibri"/>
        <family val="2"/>
      </rPr>
      <t>)</t>
    </r>
  </si>
  <si>
    <r>
      <t>Headlamp Horz. Angle (</t>
    </r>
    <r>
      <rPr>
        <b/>
        <vertAlign val="superscript"/>
        <sz val="11"/>
        <color indexed="8"/>
        <rFont val="Calibri"/>
        <family val="2"/>
      </rPr>
      <t>o</t>
    </r>
    <r>
      <rPr>
        <b/>
        <sz val="11"/>
        <color indexed="8"/>
        <rFont val="Calibri"/>
        <family val="2"/>
      </rPr>
      <t>)</t>
    </r>
  </si>
  <si>
    <r>
      <t>Headlamp Vert. Angle (</t>
    </r>
    <r>
      <rPr>
        <b/>
        <vertAlign val="superscript"/>
        <sz val="11"/>
        <color indexed="8"/>
        <rFont val="Calibri"/>
        <family val="2"/>
      </rPr>
      <t>o</t>
    </r>
    <r>
      <rPr>
        <b/>
        <sz val="11"/>
        <color indexed="8"/>
        <rFont val="Calibri"/>
        <family val="2"/>
      </rPr>
      <t>)</t>
    </r>
  </si>
  <si>
    <t>Interpolated Luminous Intensity Values for Vertical Angles</t>
  </si>
  <si>
    <t>Transposed Luminous Intensity Values</t>
  </si>
  <si>
    <t>Interpolated Luminous Intensity</t>
  </si>
  <si>
    <r>
      <t>Horizontal angle (</t>
    </r>
    <r>
      <rPr>
        <b/>
        <vertAlign val="superscript"/>
        <sz val="11"/>
        <color indexed="8"/>
        <rFont val="Calibri"/>
        <family val="2"/>
      </rPr>
      <t>o</t>
    </r>
    <r>
      <rPr>
        <b/>
        <sz val="11"/>
        <color indexed="8"/>
        <rFont val="Calibri"/>
        <family val="2"/>
      </rPr>
      <t>)</t>
    </r>
  </si>
  <si>
    <t>Vert / Horz</t>
  </si>
  <si>
    <t>Horz / Vert</t>
  </si>
  <si>
    <t>Background color</t>
  </si>
  <si>
    <t>(1=white, 2=yellow, 3=orange, 4=red, 5=green, 6=blue, 7=brown)</t>
  </si>
  <si>
    <r>
      <t>Reference Entrance Angle (</t>
    </r>
    <r>
      <rPr>
        <b/>
        <vertAlign val="superscript"/>
        <sz val="11"/>
        <color indexed="8"/>
        <rFont val="Calibri"/>
        <family val="2"/>
      </rPr>
      <t>o</t>
    </r>
    <r>
      <rPr>
        <b/>
        <sz val="11"/>
        <color indexed="8"/>
        <rFont val="Calibri"/>
        <family val="2"/>
      </rPr>
      <t>)</t>
    </r>
  </si>
  <si>
    <r>
      <t>Reference Observation Angle (</t>
    </r>
    <r>
      <rPr>
        <b/>
        <vertAlign val="superscript"/>
        <sz val="11"/>
        <color indexed="8"/>
        <rFont val="Calibri"/>
        <family val="2"/>
      </rPr>
      <t>o</t>
    </r>
    <r>
      <rPr>
        <b/>
        <sz val="11"/>
        <color indexed="8"/>
        <rFont val="Calibri"/>
        <family val="2"/>
      </rPr>
      <t>)</t>
    </r>
  </si>
  <si>
    <t>Highway Sign Photometric Calculation Spreadsheet</t>
  </si>
  <si>
    <t>NYSDOT SPR Project C-07-03</t>
  </si>
  <si>
    <t>Lighting Research Center, Rensselaer Polytechnic Institute</t>
  </si>
  <si>
    <t>Sheeting type</t>
  </si>
  <si>
    <t>Distance Ahead (ft)</t>
  </si>
  <si>
    <t>(A, B, C, D, I, II, III, IV, V, VI, VIII, IX, XI)</t>
  </si>
  <si>
    <t>Retroreflectivity Data by Type</t>
  </si>
  <si>
    <t xml:space="preserve">Type </t>
  </si>
  <si>
    <t>Ref. Obs. Angle</t>
  </si>
  <si>
    <t>Color</t>
  </si>
  <si>
    <t>Type Key Value</t>
  </si>
  <si>
    <t>Color Key Value</t>
  </si>
  <si>
    <t>Ref OA Key Value</t>
  </si>
  <si>
    <t>Ref. Ent. Angle</t>
  </si>
  <si>
    <t xml:space="preserve">Key </t>
  </si>
  <si>
    <t>Key</t>
  </si>
  <si>
    <t>Coeff. of Retro.</t>
  </si>
  <si>
    <t>Coefficient of Retro. (cd/lx/m²)</t>
  </si>
  <si>
    <t>Ref EA Key Value</t>
  </si>
  <si>
    <t>Coeff of Retro.</t>
  </si>
  <si>
    <t>XI</t>
  </si>
  <si>
    <t>Relative Visual Performance</t>
  </si>
  <si>
    <t>Letter height</t>
  </si>
  <si>
    <t>in</t>
  </si>
  <si>
    <t>Minimum Luminance (cd/m²)</t>
  </si>
  <si>
    <t>Type</t>
  </si>
  <si>
    <t>Type Key</t>
  </si>
  <si>
    <t>I</t>
  </si>
  <si>
    <t>II</t>
  </si>
  <si>
    <t>III</t>
  </si>
  <si>
    <t>IV</t>
  </si>
  <si>
    <t>V</t>
  </si>
  <si>
    <t>VI</t>
  </si>
  <si>
    <t>VIII</t>
  </si>
  <si>
    <t>IX</t>
  </si>
  <si>
    <t>A</t>
  </si>
  <si>
    <t>B</t>
  </si>
  <si>
    <t>C</t>
  </si>
  <si>
    <t>D</t>
  </si>
  <si>
    <t>Windshield transmittance</t>
  </si>
  <si>
    <t>(Default 0.8)</t>
  </si>
  <si>
    <t>Retinal illuminance (age-corrected, Td):</t>
  </si>
  <si>
    <t>Target luminance contrast:</t>
  </si>
  <si>
    <t>Target solid angular size (sr):</t>
  </si>
  <si>
    <t>Threshold contrast:</t>
  </si>
  <si>
    <t xml:space="preserve">   P1:</t>
  </si>
  <si>
    <t xml:space="preserve">   P2:</t>
  </si>
  <si>
    <t xml:space="preserve">   P3:</t>
  </si>
  <si>
    <t>Half-saturation constant (K):</t>
  </si>
  <si>
    <t>Performance (R):</t>
  </si>
  <si>
    <t>Reaction time (ms):</t>
  </si>
  <si>
    <t>Visibility level:</t>
  </si>
  <si>
    <t>Relative Visual Performance (RVP):</t>
  </si>
  <si>
    <t>Age (yr)</t>
  </si>
  <si>
    <t>Pupil radius (mm)</t>
  </si>
  <si>
    <r>
      <t>Size (ft</t>
    </r>
    <r>
      <rPr>
        <b/>
        <vertAlign val="superscript"/>
        <sz val="11"/>
        <color indexed="8"/>
        <rFont val="Calibri"/>
        <family val="2"/>
      </rPr>
      <t>2</t>
    </r>
    <r>
      <rPr>
        <b/>
        <sz val="11"/>
        <color indexed="8"/>
        <rFont val="Calibri"/>
        <family val="2"/>
      </rPr>
      <t>)</t>
    </r>
  </si>
  <si>
    <r>
      <t>Target size (</t>
    </r>
    <r>
      <rPr>
        <b/>
        <sz val="11"/>
        <rFont val="Calibri"/>
        <family val="2"/>
      </rPr>
      <t>μ</t>
    </r>
    <r>
      <rPr>
        <b/>
        <sz val="11"/>
        <color indexed="8"/>
        <rFont val="Calibri"/>
        <family val="2"/>
      </rPr>
      <t>sr)</t>
    </r>
  </si>
  <si>
    <r>
      <t>Luminance (cd/m</t>
    </r>
    <r>
      <rPr>
        <b/>
        <vertAlign val="superscript"/>
        <sz val="11"/>
        <color indexed="8"/>
        <rFont val="Calibri"/>
        <family val="2"/>
      </rPr>
      <t>2</t>
    </r>
    <r>
      <rPr>
        <b/>
        <sz val="11"/>
        <color indexed="8"/>
        <rFont val="Calibri"/>
        <family val="2"/>
      </rPr>
      <t>)</t>
    </r>
  </si>
  <si>
    <r>
      <t>Maximum response (R</t>
    </r>
    <r>
      <rPr>
        <b/>
        <vertAlign val="subscript"/>
        <sz val="11"/>
        <rFont val="Calibri"/>
        <family val="2"/>
      </rPr>
      <t>max</t>
    </r>
    <r>
      <rPr>
        <b/>
        <sz val="11"/>
        <color indexed="8"/>
        <rFont val="Calibri"/>
        <family val="2"/>
      </rPr>
      <t>):</t>
    </r>
  </si>
  <si>
    <t>Enter values:</t>
  </si>
  <si>
    <t>Driver age</t>
  </si>
  <si>
    <t>yr</t>
  </si>
  <si>
    <t>(Default 60)</t>
  </si>
  <si>
    <t>Minimum Relative Visual Performance</t>
  </si>
  <si>
    <t>(2.13 passenger car, 2.79 SUV, 3.58 truck)</t>
  </si>
  <si>
    <t>(3.77 passenger car, 4.83 SUV, 7.67 truck)</t>
  </si>
  <si>
    <t>Disclaimer</t>
  </si>
  <si>
    <t>Development of this spreadsheet was funded in part through grant(s) from the Federal Highway Administration, United States Department of Transportation, under the State Planning and Research Program, Section 505 of Title 23, U.S. Code. The contents of this spreadsheet do not necessarily reflect the official views or policy of the United States Department of Transportation, the Federal Highway Administration or the New York State Department of Transportation. This spreadsheet does not constitute a standard, specification, regulation, product endorsement, or an endorsement of manufacturers.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</si>
</sst>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0.00000"/>
    <numFmt numFmtId="168" formatCode="0.0"/>
    <numFmt numFmtId="169" formatCode="0.000E+00"/>
    <numFmt numFmtId="170" formatCode="0.00000000"/>
    <numFmt numFmtId="171" formatCode="0.0000000"/>
    <numFmt numFmtId="172" formatCode="_(* #,##0.0_);_(* \(#,##0.0\);_(* &quot;-&quot;??_);_(@_)"/>
    <numFmt numFmtId="173" formatCode="_(* #,##0.000_);_(* \(#,##0.000\);_(* &quot;-&quot;??_);_(@_)"/>
  </numFmts>
  <fonts count="42">
    <font>
      <sz val="11"/>
      <color theme="1"/>
      <name val="Calibri"/>
      <family val="2"/>
    </font>
    <font>
      <sz val="11"/>
      <color indexed="8"/>
      <name val="Calibri"/>
      <family val="2"/>
    </font>
    <font>
      <sz val="11"/>
      <color indexed="10"/>
      <name val="Calibri"/>
      <family val="2"/>
    </font>
    <font>
      <b/>
      <sz val="11"/>
      <color indexed="8"/>
      <name val="Calibri"/>
      <family val="2"/>
    </font>
    <font>
      <i/>
      <sz val="11"/>
      <color indexed="8"/>
      <name val="Calibri"/>
      <family val="2"/>
    </font>
    <font>
      <b/>
      <vertAlign val="superscript"/>
      <sz val="11"/>
      <color indexed="8"/>
      <name val="Calibri"/>
      <family val="2"/>
    </font>
    <font>
      <sz val="8"/>
      <name val="Calibri"/>
      <family val="2"/>
    </font>
    <font>
      <sz val="11"/>
      <name val="Calibri"/>
      <family val="2"/>
    </font>
    <font>
      <b/>
      <sz val="11"/>
      <name val="Calibri"/>
      <family val="2"/>
    </font>
    <font>
      <b/>
      <vertAlign val="subscrip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4"/>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1" fillId="31" borderId="7" applyNumberFormat="0" applyFont="0" applyAlignment="0" applyProtection="0"/>
    <xf numFmtId="0" fontId="38" fillId="26"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Font="1" applyAlignment="1">
      <alignment/>
    </xf>
    <xf numFmtId="0" fontId="0" fillId="0" borderId="0" xfId="0" applyAlignment="1">
      <alignment horizontal="center"/>
    </xf>
    <xf numFmtId="2" fontId="0" fillId="0" borderId="0" xfId="0" applyNumberFormat="1" applyAlignment="1">
      <alignment/>
    </xf>
    <xf numFmtId="0" fontId="0" fillId="0" borderId="0" xfId="0" applyAlignment="1">
      <alignment horizontal="center" wrapText="1"/>
    </xf>
    <xf numFmtId="2" fontId="0" fillId="0" borderId="0" xfId="0" applyNumberFormat="1" applyAlignment="1">
      <alignment horizontal="center"/>
    </xf>
    <xf numFmtId="0" fontId="4" fillId="0" borderId="0" xfId="0" applyFont="1" applyAlignment="1">
      <alignment/>
    </xf>
    <xf numFmtId="0" fontId="3" fillId="0" borderId="0" xfId="0" applyFont="1" applyAlignment="1">
      <alignment/>
    </xf>
    <xf numFmtId="0" fontId="0" fillId="0" borderId="0" xfId="0" applyFont="1" applyAlignment="1">
      <alignment/>
    </xf>
    <xf numFmtId="1" fontId="0" fillId="0" borderId="0" xfId="0" applyNumberFormat="1" applyAlignment="1">
      <alignment/>
    </xf>
    <xf numFmtId="1" fontId="0" fillId="0" borderId="0" xfId="0" applyNumberFormat="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0" fillId="0" borderId="0" xfId="0" applyFont="1" applyAlignment="1">
      <alignment horizontal="center" vertical="center"/>
    </xf>
    <xf numFmtId="164" fontId="0" fillId="0" borderId="0" xfId="0" applyNumberFormat="1" applyAlignment="1">
      <alignment horizontal="center"/>
    </xf>
    <xf numFmtId="0" fontId="3" fillId="0" borderId="0" xfId="0" applyFont="1" applyAlignment="1">
      <alignment horizontal="center" wrapText="1"/>
    </xf>
    <xf numFmtId="0" fontId="0" fillId="0" borderId="0" xfId="0" applyAlignment="1">
      <alignment horizontal="left"/>
    </xf>
    <xf numFmtId="0" fontId="3" fillId="0" borderId="0" xfId="0" applyFont="1" applyAlignment="1">
      <alignment horizontal="left"/>
    </xf>
    <xf numFmtId="2" fontId="3" fillId="0" borderId="0" xfId="0" applyNumberFormat="1" applyFont="1" applyAlignment="1">
      <alignment/>
    </xf>
    <xf numFmtId="2" fontId="3" fillId="0" borderId="0" xfId="0" applyNumberFormat="1" applyFont="1" applyAlignment="1">
      <alignment horizontal="center"/>
    </xf>
    <xf numFmtId="165" fontId="0" fillId="0" borderId="0" xfId="0" applyNumberFormat="1" applyAlignment="1">
      <alignment horizontal="center"/>
    </xf>
    <xf numFmtId="0" fontId="0" fillId="32" borderId="10" xfId="0" applyFill="1" applyBorder="1" applyAlignment="1">
      <alignment/>
    </xf>
    <xf numFmtId="0" fontId="0" fillId="32" borderId="10" xfId="0" applyFill="1" applyBorder="1" applyAlignment="1">
      <alignment horizontal="right"/>
    </xf>
    <xf numFmtId="0" fontId="0" fillId="0" borderId="0" xfId="0" applyNumberFormat="1" applyAlignment="1">
      <alignment horizontal="center"/>
    </xf>
    <xf numFmtId="0" fontId="0" fillId="32" borderId="10" xfId="0" applyFill="1" applyBorder="1" applyAlignment="1">
      <alignment horizontal="right"/>
    </xf>
    <xf numFmtId="0" fontId="1" fillId="0" borderId="0" xfId="0" applyFont="1" applyAlignment="1">
      <alignment horizontal="center" wrapText="1"/>
    </xf>
    <xf numFmtId="2" fontId="1" fillId="0" borderId="0" xfId="0" applyNumberFormat="1" applyFont="1" applyAlignment="1">
      <alignment horizontal="center"/>
    </xf>
    <xf numFmtId="0" fontId="1" fillId="0" borderId="0" xfId="0" applyFont="1" applyAlignment="1">
      <alignment horizontal="center"/>
    </xf>
    <xf numFmtId="1" fontId="1" fillId="0" borderId="0" xfId="0" applyNumberFormat="1" applyFont="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1" fontId="3" fillId="0" borderId="0" xfId="0" applyNumberFormat="1" applyFont="1" applyAlignment="1">
      <alignment horizontal="center" vertical="center" wrapText="1"/>
    </xf>
    <xf numFmtId="0" fontId="8" fillId="0" borderId="0" xfId="0" applyFont="1" applyAlignment="1" applyProtection="1">
      <alignment horizontal="center" vertical="center" wrapText="1"/>
      <protection hidden="1"/>
    </xf>
    <xf numFmtId="168" fontId="0" fillId="0" borderId="0" xfId="0" applyNumberFormat="1" applyAlignment="1">
      <alignment horizontal="center"/>
    </xf>
    <xf numFmtId="2" fontId="0" fillId="0" borderId="0" xfId="0" applyNumberFormat="1" applyFont="1" applyAlignment="1">
      <alignment horizontal="center"/>
    </xf>
    <xf numFmtId="168" fontId="0" fillId="0" borderId="0" xfId="0" applyNumberFormat="1" applyFont="1" applyAlignment="1">
      <alignment horizontal="center"/>
    </xf>
    <xf numFmtId="1" fontId="0" fillId="0" borderId="0" xfId="0" applyNumberFormat="1" applyFont="1" applyAlignment="1">
      <alignment horizontal="center"/>
    </xf>
    <xf numFmtId="169" fontId="0" fillId="0" borderId="0" xfId="0" applyNumberFormat="1" applyFont="1" applyAlignment="1">
      <alignment horizontal="center"/>
    </xf>
    <xf numFmtId="169" fontId="7" fillId="0" borderId="0" xfId="0" applyNumberFormat="1" applyFont="1" applyAlignment="1" applyProtection="1">
      <alignment horizontal="center"/>
      <protection hidden="1"/>
    </xf>
    <xf numFmtId="165" fontId="1" fillId="0" borderId="0" xfId="0" applyNumberFormat="1" applyFont="1" applyAlignment="1">
      <alignment horizontal="center" wrapText="1"/>
    </xf>
    <xf numFmtId="0" fontId="3"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3" fillId="33" borderId="14" xfId="0" applyFont="1" applyFill="1" applyBorder="1" applyAlignment="1">
      <alignment/>
    </xf>
    <xf numFmtId="0" fontId="0" fillId="33" borderId="0" xfId="0" applyFill="1" applyBorder="1" applyAlignment="1">
      <alignment/>
    </xf>
    <xf numFmtId="0" fontId="0" fillId="33" borderId="15" xfId="0" applyFill="1" applyBorder="1" applyAlignment="1">
      <alignment/>
    </xf>
    <xf numFmtId="0" fontId="3" fillId="33" borderId="16"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3" fillId="0" borderId="0" xfId="0" applyFont="1" applyFill="1" applyBorder="1" applyAlignment="1">
      <alignment/>
    </xf>
    <xf numFmtId="0" fontId="0" fillId="0" borderId="0" xfId="0" applyFill="1" applyBorder="1" applyAlignment="1">
      <alignment/>
    </xf>
    <xf numFmtId="0" fontId="3" fillId="33" borderId="10" xfId="0" applyFont="1" applyFill="1" applyBorder="1" applyAlignment="1">
      <alignment wrapText="1"/>
    </xf>
    <xf numFmtId="1" fontId="2" fillId="33" borderId="10" xfId="0" applyNumberFormat="1" applyFont="1" applyFill="1" applyBorder="1" applyAlignment="1">
      <alignment horizontal="center"/>
    </xf>
    <xf numFmtId="0" fontId="3" fillId="4" borderId="10" xfId="0" applyFont="1" applyFill="1" applyBorder="1" applyAlignment="1">
      <alignment horizontal="center" wrapText="1"/>
    </xf>
    <xf numFmtId="0" fontId="0" fillId="4" borderId="10" xfId="0" applyNumberFormat="1" applyFill="1" applyBorder="1" applyAlignment="1">
      <alignment horizontal="center"/>
    </xf>
    <xf numFmtId="0" fontId="8" fillId="34" borderId="10" xfId="0" applyFont="1" applyFill="1" applyBorder="1" applyAlignment="1">
      <alignment horizontal="center" vertical="center" wrapText="1"/>
    </xf>
    <xf numFmtId="165" fontId="2" fillId="34" borderId="10" xfId="0" applyNumberFormat="1" applyFont="1" applyFill="1" applyBorder="1" applyAlignment="1">
      <alignment horizontal="center"/>
    </xf>
    <xf numFmtId="173" fontId="0" fillId="0" borderId="0" xfId="42" applyNumberFormat="1" applyFont="1" applyAlignment="1">
      <alignment horizontal="center"/>
    </xf>
    <xf numFmtId="0" fontId="0" fillId="35" borderId="0" xfId="0" applyFill="1" applyAlignment="1">
      <alignment wrapText="1"/>
    </xf>
    <xf numFmtId="0" fontId="40" fillId="35"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Minimum Sign Luminance (Through Windshield)</a:t>
            </a:r>
          </a:p>
        </c:rich>
      </c:tx>
      <c:layout>
        <c:manualLayout>
          <c:xMode val="factor"/>
          <c:yMode val="factor"/>
          <c:x val="-0.00375"/>
          <c:y val="-0.00925"/>
        </c:manualLayout>
      </c:layout>
      <c:spPr>
        <a:noFill/>
        <a:ln>
          <a:noFill/>
        </a:ln>
      </c:spPr>
    </c:title>
    <c:plotArea>
      <c:layout>
        <c:manualLayout>
          <c:xMode val="edge"/>
          <c:yMode val="edge"/>
          <c:x val="0.09225"/>
          <c:y val="0.10925"/>
          <c:w val="0.89275"/>
          <c:h val="0.804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'Main Sheet'!$A$18:$A$27</c:f>
              <c:numCache/>
            </c:numRef>
          </c:xVal>
          <c:yVal>
            <c:numRef>
              <c:f>'Main Sheet'!$K$18:$K$27</c:f>
              <c:numCache/>
            </c:numRef>
          </c:yVal>
          <c:smooth val="1"/>
        </c:ser>
        <c:axId val="33481527"/>
        <c:axId val="32898288"/>
      </c:scatterChart>
      <c:valAx>
        <c:axId val="33481527"/>
        <c:scaling>
          <c:orientation val="minMax"/>
          <c:max val="1000"/>
          <c:min val="0"/>
        </c:scaling>
        <c:axPos val="b"/>
        <c:title>
          <c:tx>
            <c:rich>
              <a:bodyPr vert="horz" rot="0" anchor="ctr"/>
              <a:lstStyle/>
              <a:p>
                <a:pPr algn="ctr">
                  <a:defRPr/>
                </a:pPr>
                <a:r>
                  <a:rPr lang="en-US" cap="none" sz="1400" b="1" i="0" u="none" baseline="0">
                    <a:solidFill>
                      <a:srgbClr val="000000"/>
                    </a:solidFill>
                    <a:latin typeface="Calibri"/>
                    <a:ea typeface="Calibri"/>
                    <a:cs typeface="Calibri"/>
                  </a:rPr>
                  <a:t>Distance from Sign (ft)</a:t>
                </a:r>
              </a:p>
            </c:rich>
          </c:tx>
          <c:layout>
            <c:manualLayout>
              <c:xMode val="factor"/>
              <c:yMode val="factor"/>
              <c:x val="-0.00975"/>
              <c:y val="-0.000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2898288"/>
        <c:crosses val="autoZero"/>
        <c:crossBetween val="midCat"/>
        <c:dispUnits/>
      </c:valAx>
      <c:valAx>
        <c:axId val="32898288"/>
        <c:scaling>
          <c:orientation val="minMax"/>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Luminance (cd/m²)</a:t>
                </a:r>
              </a:p>
            </c:rich>
          </c:tx>
          <c:layout>
            <c:manualLayout>
              <c:xMode val="factor"/>
              <c:yMode val="factor"/>
              <c:x val="-0.01675"/>
              <c:y val="0.00125"/>
            </c:manualLayout>
          </c:layout>
          <c:overlay val="0"/>
          <c:spPr>
            <a:noFill/>
            <a:ln>
              <a:noFill/>
            </a:ln>
          </c:spPr>
        </c:title>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3348152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Minimum RVP (Through Windshield)</a:t>
            </a:r>
          </a:p>
        </c:rich>
      </c:tx>
      <c:layout>
        <c:manualLayout>
          <c:xMode val="factor"/>
          <c:yMode val="factor"/>
          <c:x val="-0.002"/>
          <c:y val="-0.00925"/>
        </c:manualLayout>
      </c:layout>
      <c:spPr>
        <a:noFill/>
        <a:ln>
          <a:noFill/>
        </a:ln>
      </c:spPr>
    </c:title>
    <c:plotArea>
      <c:layout>
        <c:manualLayout>
          <c:xMode val="edge"/>
          <c:yMode val="edge"/>
          <c:x val="0.09225"/>
          <c:y val="0.10875"/>
          <c:w val="0.89275"/>
          <c:h val="0.805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'Main Sheet'!$A$18:$A$27</c:f>
              <c:numCache/>
            </c:numRef>
          </c:xVal>
          <c:yVal>
            <c:numRef>
              <c:f>'Main Sheet'!$L$18:$L$27</c:f>
              <c:numCache/>
            </c:numRef>
          </c:yVal>
          <c:smooth val="1"/>
        </c:ser>
        <c:axId val="27649137"/>
        <c:axId val="47515642"/>
      </c:scatterChart>
      <c:valAx>
        <c:axId val="27649137"/>
        <c:scaling>
          <c:orientation val="minMax"/>
          <c:max val="1000"/>
          <c:min val="0"/>
        </c:scaling>
        <c:axPos val="b"/>
        <c:title>
          <c:tx>
            <c:rich>
              <a:bodyPr vert="horz" rot="0" anchor="ctr"/>
              <a:lstStyle/>
              <a:p>
                <a:pPr algn="ctr">
                  <a:defRPr/>
                </a:pPr>
                <a:r>
                  <a:rPr lang="en-US" cap="none" sz="1400" b="1" i="0" u="none" baseline="0">
                    <a:solidFill>
                      <a:srgbClr val="000000"/>
                    </a:solidFill>
                    <a:latin typeface="Calibri"/>
                    <a:ea typeface="Calibri"/>
                    <a:cs typeface="Calibri"/>
                  </a:rPr>
                  <a:t>Distance from Sign (ft)</a:t>
                </a:r>
              </a:p>
            </c:rich>
          </c:tx>
          <c:layout>
            <c:manualLayout>
              <c:xMode val="factor"/>
              <c:yMode val="factor"/>
              <c:x val="-0.009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7515642"/>
        <c:crosses val="autoZero"/>
        <c:crossBetween val="midCat"/>
        <c:dispUnits/>
        <c:majorUnit val="200"/>
      </c:valAx>
      <c:valAx>
        <c:axId val="47515642"/>
        <c:scaling>
          <c:orientation val="minMax"/>
          <c:max val="1"/>
          <c:min val="0"/>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RVP Value</a:t>
                </a:r>
              </a:p>
            </c:rich>
          </c:tx>
          <c:layout>
            <c:manualLayout>
              <c:xMode val="factor"/>
              <c:yMode val="factor"/>
              <c:x val="-0.01675"/>
              <c:y val="0.0435"/>
            </c:manualLayout>
          </c:layout>
          <c:overlay val="0"/>
          <c:spPr>
            <a:noFill/>
            <a:ln>
              <a:noFill/>
            </a:ln>
          </c:spPr>
        </c:title>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27649137"/>
        <c:crosses val="autoZero"/>
        <c:crossBetween val="midCat"/>
        <c:dispUnits/>
        <c:majorUnit val="0.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28</xdr:row>
      <xdr:rowOff>133350</xdr:rowOff>
    </xdr:from>
    <xdr:to>
      <xdr:col>5</xdr:col>
      <xdr:colOff>276225</xdr:colOff>
      <xdr:row>45</xdr:row>
      <xdr:rowOff>38100</xdr:rowOff>
    </xdr:to>
    <xdr:graphicFrame>
      <xdr:nvGraphicFramePr>
        <xdr:cNvPr id="1" name="Chart 1"/>
        <xdr:cNvGraphicFramePr/>
      </xdr:nvGraphicFramePr>
      <xdr:xfrm>
        <a:off x="171450" y="5876925"/>
        <a:ext cx="5019675" cy="3143250"/>
      </xdr:xfrm>
      <a:graphic>
        <a:graphicData uri="http://schemas.openxmlformats.org/drawingml/2006/chart">
          <c:chart xmlns:c="http://schemas.openxmlformats.org/drawingml/2006/chart" r:id="rId1"/>
        </a:graphicData>
      </a:graphic>
    </xdr:graphicFrame>
    <xdr:clientData/>
  </xdr:twoCellAnchor>
  <xdr:twoCellAnchor>
    <xdr:from>
      <xdr:col>5</xdr:col>
      <xdr:colOff>476250</xdr:colOff>
      <xdr:row>28</xdr:row>
      <xdr:rowOff>123825</xdr:rowOff>
    </xdr:from>
    <xdr:to>
      <xdr:col>11</xdr:col>
      <xdr:colOff>495300</xdr:colOff>
      <xdr:row>45</xdr:row>
      <xdr:rowOff>38100</xdr:rowOff>
    </xdr:to>
    <xdr:graphicFrame>
      <xdr:nvGraphicFramePr>
        <xdr:cNvPr id="2" name="Chart 2"/>
        <xdr:cNvGraphicFramePr/>
      </xdr:nvGraphicFramePr>
      <xdr:xfrm>
        <a:off x="5391150" y="5867400"/>
        <a:ext cx="5029200" cy="31527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
  <sheetViews>
    <sheetView tabSelected="1" zoomScalePageLayoutView="0" workbookViewId="0" topLeftCell="A1">
      <selection activeCell="A1" sqref="A1"/>
    </sheetView>
  </sheetViews>
  <sheetFormatPr defaultColWidth="9.140625" defaultRowHeight="15"/>
  <cols>
    <col min="1" max="1" width="91.421875" style="0" customWidth="1"/>
  </cols>
  <sheetData>
    <row r="1" ht="15">
      <c r="A1" s="58" t="s">
        <v>93</v>
      </c>
    </row>
    <row r="2" ht="105">
      <c r="A2" s="57" t="s">
        <v>94</v>
      </c>
    </row>
  </sheetData>
  <sheetProtection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A1" sqref="A1"/>
    </sheetView>
  </sheetViews>
  <sheetFormatPr defaultColWidth="9.140625" defaultRowHeight="15"/>
  <cols>
    <col min="1" max="1" width="24.57421875" style="0" customWidth="1"/>
    <col min="2" max="2" width="12.421875" style="0" customWidth="1"/>
    <col min="3" max="3" width="13.140625" style="0" customWidth="1"/>
    <col min="4" max="4" width="12.140625" style="0" customWidth="1"/>
    <col min="5" max="5" width="11.421875" style="0" customWidth="1"/>
    <col min="6" max="6" width="13.7109375" style="0" customWidth="1"/>
    <col min="7" max="7" width="11.8515625" style="0" customWidth="1"/>
    <col min="8" max="8" width="11.140625" style="0" customWidth="1"/>
    <col min="9" max="9" width="11.8515625" style="0" customWidth="1"/>
    <col min="10" max="10" width="12.57421875" style="0" customWidth="1"/>
    <col min="11" max="11" width="14.00390625" style="0" customWidth="1"/>
    <col min="12" max="12" width="14.421875" style="0" customWidth="1"/>
  </cols>
  <sheetData>
    <row r="1" spans="1:4" ht="15">
      <c r="A1" s="39" t="s">
        <v>27</v>
      </c>
      <c r="B1" s="40"/>
      <c r="C1" s="40"/>
      <c r="D1" s="41"/>
    </row>
    <row r="2" spans="1:4" ht="15">
      <c r="A2" s="42" t="s">
        <v>29</v>
      </c>
      <c r="B2" s="43"/>
      <c r="C2" s="43"/>
      <c r="D2" s="44"/>
    </row>
    <row r="3" spans="1:4" ht="15">
      <c r="A3" s="45" t="s">
        <v>28</v>
      </c>
      <c r="B3" s="46"/>
      <c r="C3" s="46"/>
      <c r="D3" s="47"/>
    </row>
    <row r="4" spans="1:4" ht="15">
      <c r="A4" s="48"/>
      <c r="B4" s="49"/>
      <c r="C4" s="49"/>
      <c r="D4" s="49"/>
    </row>
    <row r="5" ht="15">
      <c r="B5" s="5" t="s">
        <v>86</v>
      </c>
    </row>
    <row r="6" spans="1:4" ht="15">
      <c r="A6" s="6" t="s">
        <v>1</v>
      </c>
      <c r="B6" s="20">
        <v>3.58</v>
      </c>
      <c r="C6" t="s">
        <v>2</v>
      </c>
      <c r="D6" s="5" t="s">
        <v>91</v>
      </c>
    </row>
    <row r="7" spans="1:4" ht="15">
      <c r="A7" s="6" t="s">
        <v>3</v>
      </c>
      <c r="B7" s="20">
        <v>7.67</v>
      </c>
      <c r="C7" t="s">
        <v>2</v>
      </c>
      <c r="D7" s="5" t="s">
        <v>92</v>
      </c>
    </row>
    <row r="8" spans="1:4" ht="15">
      <c r="A8" s="6" t="s">
        <v>4</v>
      </c>
      <c r="B8" s="20">
        <v>8.5</v>
      </c>
      <c r="C8" t="s">
        <v>2</v>
      </c>
      <c r="D8" s="5" t="s">
        <v>6</v>
      </c>
    </row>
    <row r="9" spans="1:4" ht="15">
      <c r="A9" s="6" t="s">
        <v>5</v>
      </c>
      <c r="B9" s="20">
        <v>16</v>
      </c>
      <c r="C9" t="s">
        <v>2</v>
      </c>
      <c r="D9" s="5" t="s">
        <v>7</v>
      </c>
    </row>
    <row r="10" spans="1:3" ht="15">
      <c r="A10" s="6" t="s">
        <v>8</v>
      </c>
      <c r="B10" s="20">
        <v>0</v>
      </c>
      <c r="C10" t="s">
        <v>9</v>
      </c>
    </row>
    <row r="11" spans="1:4" ht="15">
      <c r="A11" s="6" t="s">
        <v>23</v>
      </c>
      <c r="B11" s="20">
        <v>1</v>
      </c>
      <c r="D11" s="5" t="s">
        <v>24</v>
      </c>
    </row>
    <row r="12" spans="1:4" ht="15">
      <c r="A12" s="6" t="s">
        <v>30</v>
      </c>
      <c r="B12" s="21" t="s">
        <v>63</v>
      </c>
      <c r="D12" s="5" t="s">
        <v>32</v>
      </c>
    </row>
    <row r="13" spans="1:4" ht="15">
      <c r="A13" s="6" t="s">
        <v>49</v>
      </c>
      <c r="B13" s="21">
        <v>12</v>
      </c>
      <c r="C13" t="s">
        <v>50</v>
      </c>
      <c r="D13" s="5"/>
    </row>
    <row r="14" spans="1:4" ht="15">
      <c r="A14" s="6" t="s">
        <v>66</v>
      </c>
      <c r="B14" s="23">
        <v>0.8</v>
      </c>
      <c r="D14" s="5" t="s">
        <v>67</v>
      </c>
    </row>
    <row r="15" spans="1:4" ht="15">
      <c r="A15" s="6" t="s">
        <v>87</v>
      </c>
      <c r="B15" s="23">
        <v>60</v>
      </c>
      <c r="C15" t="s">
        <v>88</v>
      </c>
      <c r="D15" s="5" t="s">
        <v>89</v>
      </c>
    </row>
    <row r="17" spans="1:12" ht="47.25">
      <c r="A17" s="14" t="s">
        <v>31</v>
      </c>
      <c r="B17" s="14" t="s">
        <v>13</v>
      </c>
      <c r="C17" s="14" t="s">
        <v>14</v>
      </c>
      <c r="D17" s="14" t="s">
        <v>15</v>
      </c>
      <c r="E17" s="14" t="s">
        <v>16</v>
      </c>
      <c r="F17" s="14" t="s">
        <v>11</v>
      </c>
      <c r="G17" s="14" t="s">
        <v>12</v>
      </c>
      <c r="H17" s="14" t="s">
        <v>25</v>
      </c>
      <c r="I17" s="14" t="s">
        <v>26</v>
      </c>
      <c r="J17" s="14" t="s">
        <v>44</v>
      </c>
      <c r="K17" s="14" t="s">
        <v>51</v>
      </c>
      <c r="L17" s="14" t="s">
        <v>90</v>
      </c>
    </row>
    <row r="18" spans="1:12" ht="15">
      <c r="A18" s="24">
        <v>100</v>
      </c>
      <c r="B18" s="25">
        <f>ABS(ATAN((B$8-B$6)/A18)*180/PI()-B$10)</f>
        <v>2.816681093597809</v>
      </c>
      <c r="C18" s="25">
        <f>ATAN((B$7-B$6)/A18)*180/PI()</f>
        <v>2.3420920058310966</v>
      </c>
      <c r="D18" s="25">
        <f>ATAN(B$9/A18)*180/PI()</f>
        <v>9.090276920822323</v>
      </c>
      <c r="E18" s="25">
        <f>ATAN((B$8-B$6)/A18)*180/PI()</f>
        <v>2.816681093597809</v>
      </c>
      <c r="F18" s="27">
        <f>'Headlamp Intensity'!K82*2</f>
        <v>381.7024553430081</v>
      </c>
      <c r="G18" s="13">
        <f>F18/(A18*0.3048*A18*0.3048)</f>
        <v>0.41086110351502825</v>
      </c>
      <c r="H18" s="26">
        <f>IF(B18&lt;=4,4,IF(B18&lt;=30,30,""))</f>
        <v>4</v>
      </c>
      <c r="I18" s="26" t="str">
        <f>IF(C18&lt;=0.1,0.1,IF(C18&lt;=0.2,0.2,IF(C18&lt;=0.5,0.5,IF(C18&lt;=1,1," "))))</f>
        <v> </v>
      </c>
      <c r="J18" s="1" t="e">
        <f>'Retroreflection Coefficient'!J4</f>
        <v>#N/A</v>
      </c>
      <c r="K18" s="19" t="e">
        <f>J18*G18*B$14</f>
        <v>#N/A</v>
      </c>
      <c r="L18" s="38" t="e">
        <f>'Visual Performance'!U4</f>
        <v>#N/A</v>
      </c>
    </row>
    <row r="19" spans="1:12" ht="15">
      <c r="A19" s="1">
        <v>200</v>
      </c>
      <c r="B19" s="4">
        <f>ABS(ATAN((B$8-B$6)/A19)*180/PI()-B$10)</f>
        <v>1.4091919596782803</v>
      </c>
      <c r="C19" s="4">
        <f>ATAN((B$7-B$6)/A19)*180/PI()</f>
        <v>1.1715353962408053</v>
      </c>
      <c r="D19" s="4">
        <f>ATAN(B$9/A19)*180/PI()</f>
        <v>4.573921259900861</v>
      </c>
      <c r="E19" s="4">
        <f>ATAN((B$8-B$6)/A19)*180/PI()</f>
        <v>1.4091919596782803</v>
      </c>
      <c r="F19" s="9">
        <f>'Headlamp Intensity'!J82*2</f>
        <v>970.7060231795175</v>
      </c>
      <c r="G19" s="13">
        <f>F19/(A19*0.3048*A19*0.3048)</f>
        <v>0.2612148168616219</v>
      </c>
      <c r="H19" s="1">
        <f>IF(B19&lt;=4,4,IF(B19&lt;=30,30,""))</f>
        <v>4</v>
      </c>
      <c r="I19" s="1" t="str">
        <f>IF(C19&lt;=0.1,0.1,IF(C19&lt;=0.2,0.2,IF(C19&lt;=0.5,0.5,IF(C19&lt;=1,1," "))))</f>
        <v> </v>
      </c>
      <c r="J19" s="1" t="e">
        <f>'Retroreflection Coefficient'!J5</f>
        <v>#N/A</v>
      </c>
      <c r="K19" s="19" t="e">
        <f>J19*G19*B$14</f>
        <v>#N/A</v>
      </c>
      <c r="L19" s="38" t="e">
        <f>'Visual Performance'!U5</f>
        <v>#N/A</v>
      </c>
    </row>
    <row r="20" spans="1:12" ht="15">
      <c r="A20" s="1">
        <f>100+A19</f>
        <v>300</v>
      </c>
      <c r="B20" s="4">
        <f aca="true" t="shared" si="0" ref="B20:B27">ABS(ATAN((B$8-B$6)/A20)*180/PI()-B$10)</f>
        <v>0.9395665547817531</v>
      </c>
      <c r="C20" s="4">
        <f aca="true" t="shared" si="1" ref="C20:C27">ATAN((B$7-B$6)/A20)*180/PI()</f>
        <v>0.781084070306563</v>
      </c>
      <c r="D20" s="4">
        <f aca="true" t="shared" si="2" ref="D20:D27">ATAN(B$9/A20)*180/PI()</f>
        <v>3.0528825147924286</v>
      </c>
      <c r="E20" s="4">
        <f aca="true" t="shared" si="3" ref="E20:E27">ATAN((B$8-B$6)/A20)*180/PI()</f>
        <v>0.9395665547817531</v>
      </c>
      <c r="F20" s="9">
        <f>2*'Headlamp Intensity'!I82</f>
        <v>1579.057973521923</v>
      </c>
      <c r="G20" s="13">
        <f aca="true" t="shared" si="4" ref="G20:G27">F20/(A20*0.3048*A20*0.3048)</f>
        <v>0.18885376188645747</v>
      </c>
      <c r="H20" s="1">
        <f aca="true" t="shared" si="5" ref="H20:H27">IF(B20&lt;=4,4,IF(B20&lt;=30,30,""))</f>
        <v>4</v>
      </c>
      <c r="I20" s="1">
        <f aca="true" t="shared" si="6" ref="I20:I27">IF(C20&lt;=0.1,0.1,IF(C20&lt;=0.2,0.2,IF(C20&lt;=0.5,0.5,IF(C20&lt;=1,1," "))))</f>
        <v>1</v>
      </c>
      <c r="J20" s="1">
        <f>'Retroreflection Coefficient'!J6</f>
        <v>41</v>
      </c>
      <c r="K20" s="19">
        <f aca="true" t="shared" si="7" ref="K20:K27">J20*G20*B$14</f>
        <v>6.194403389875806</v>
      </c>
      <c r="L20" s="38">
        <f>'Visual Performance'!U6</f>
        <v>0.9428122568687028</v>
      </c>
    </row>
    <row r="21" spans="1:12" ht="15">
      <c r="A21" s="1">
        <f aca="true" t="shared" si="8" ref="A21:A27">100+A20</f>
        <v>400</v>
      </c>
      <c r="B21" s="4">
        <f t="shared" si="0"/>
        <v>0.7047025512948883</v>
      </c>
      <c r="C21" s="4">
        <f t="shared" si="1"/>
        <v>0.5858289298301921</v>
      </c>
      <c r="D21" s="4">
        <f t="shared" si="2"/>
        <v>2.2906100426385296</v>
      </c>
      <c r="E21" s="4">
        <f t="shared" si="3"/>
        <v>0.7047025512948883</v>
      </c>
      <c r="F21" s="9">
        <f>2*'Headlamp Intensity'!H82</f>
        <v>3680.6115829895343</v>
      </c>
      <c r="G21" s="13">
        <f t="shared" si="4"/>
        <v>0.2476110834875219</v>
      </c>
      <c r="H21" s="1">
        <f t="shared" si="5"/>
        <v>4</v>
      </c>
      <c r="I21" s="1">
        <f t="shared" si="6"/>
        <v>1</v>
      </c>
      <c r="J21" s="1">
        <f>'Retroreflection Coefficient'!J7</f>
        <v>41</v>
      </c>
      <c r="K21" s="19">
        <f t="shared" si="7"/>
        <v>8.12164353839072</v>
      </c>
      <c r="L21" s="38">
        <f>'Visual Performance'!U7</f>
        <v>0.9304833431033813</v>
      </c>
    </row>
    <row r="22" spans="1:12" ht="15">
      <c r="A22" s="1">
        <f t="shared" si="8"/>
        <v>500</v>
      </c>
      <c r="B22" s="4">
        <f t="shared" si="0"/>
        <v>0.5637722750155958</v>
      </c>
      <c r="C22" s="4">
        <f t="shared" si="1"/>
        <v>0.46866902334714156</v>
      </c>
      <c r="D22" s="4">
        <f t="shared" si="2"/>
        <v>1.8328395059420592</v>
      </c>
      <c r="E22" s="4">
        <f t="shared" si="3"/>
        <v>0.5637722750155958</v>
      </c>
      <c r="F22" s="9">
        <f>2*'Headlamp Intensity'!G82</f>
        <v>4537.981804532741</v>
      </c>
      <c r="G22" s="13">
        <f t="shared" si="4"/>
        <v>0.1953857184665966</v>
      </c>
      <c r="H22" s="1">
        <f t="shared" si="5"/>
        <v>4</v>
      </c>
      <c r="I22" s="1">
        <f t="shared" si="6"/>
        <v>0.5</v>
      </c>
      <c r="J22" s="1">
        <f>'Retroreflection Coefficient'!J8</f>
        <v>135</v>
      </c>
      <c r="K22" s="19">
        <f t="shared" si="7"/>
        <v>21.101657594392435</v>
      </c>
      <c r="L22" s="38">
        <f>'Visual Performance'!U8</f>
        <v>0.9323193622280079</v>
      </c>
    </row>
    <row r="23" spans="1:12" ht="15">
      <c r="A23" s="1">
        <f t="shared" si="8"/>
        <v>600</v>
      </c>
      <c r="B23" s="4">
        <f t="shared" si="0"/>
        <v>0.46981486207897166</v>
      </c>
      <c r="C23" s="4">
        <f t="shared" si="1"/>
        <v>0.39056018104305673</v>
      </c>
      <c r="D23" s="4">
        <f t="shared" si="2"/>
        <v>1.5275254422129272</v>
      </c>
      <c r="E23" s="4">
        <f t="shared" si="3"/>
        <v>0.46981486207897166</v>
      </c>
      <c r="F23" s="9">
        <f>2*'Headlamp Intensity'!F82</f>
        <v>5955.644415946884</v>
      </c>
      <c r="G23" s="13">
        <f t="shared" si="4"/>
        <v>0.17807228601952707</v>
      </c>
      <c r="H23" s="1">
        <f t="shared" si="5"/>
        <v>4</v>
      </c>
      <c r="I23" s="1">
        <f t="shared" si="6"/>
        <v>0.5</v>
      </c>
      <c r="J23" s="1">
        <f>'Retroreflection Coefficient'!J9</f>
        <v>135</v>
      </c>
      <c r="K23" s="19">
        <f t="shared" si="7"/>
        <v>19.231806890108928</v>
      </c>
      <c r="L23" s="38">
        <f>'Visual Performance'!U9</f>
        <v>0.9087574943677498</v>
      </c>
    </row>
    <row r="24" spans="1:12" ht="15">
      <c r="A24" s="1">
        <f t="shared" si="8"/>
        <v>700</v>
      </c>
      <c r="B24" s="4">
        <f t="shared" si="0"/>
        <v>0.4027008477005295</v>
      </c>
      <c r="C24" s="4">
        <f t="shared" si="1"/>
        <v>0.33476724508087874</v>
      </c>
      <c r="D24" s="4">
        <f t="shared" si="2"/>
        <v>1.3093898194105595</v>
      </c>
      <c r="E24" s="4">
        <f t="shared" si="3"/>
        <v>0.4027008477005295</v>
      </c>
      <c r="F24" s="9">
        <f>2*'Headlamp Intensity'!E82</f>
        <v>8503.93838992486</v>
      </c>
      <c r="G24" s="13">
        <f t="shared" si="4"/>
        <v>0.18680741024157124</v>
      </c>
      <c r="H24" s="1">
        <f t="shared" si="5"/>
        <v>4</v>
      </c>
      <c r="I24" s="1">
        <f t="shared" si="6"/>
        <v>0.5</v>
      </c>
      <c r="J24" s="1">
        <f>'Retroreflection Coefficient'!J10</f>
        <v>135</v>
      </c>
      <c r="K24" s="19">
        <f t="shared" si="7"/>
        <v>20.175200306089696</v>
      </c>
      <c r="L24" s="38">
        <f>'Visual Performance'!U10</f>
        <v>0.8835073129845353</v>
      </c>
    </row>
    <row r="25" spans="1:12" ht="15">
      <c r="A25" s="1">
        <f t="shared" si="8"/>
        <v>800</v>
      </c>
      <c r="B25" s="4">
        <f t="shared" si="0"/>
        <v>0.352364601613547</v>
      </c>
      <c r="C25" s="4">
        <f t="shared" si="1"/>
        <v>0.29292212067918855</v>
      </c>
      <c r="D25" s="4">
        <f t="shared" si="2"/>
        <v>1.1457628381751035</v>
      </c>
      <c r="E25" s="4">
        <f t="shared" si="3"/>
        <v>0.352364601613547</v>
      </c>
      <c r="F25" s="9">
        <f>2*'Headlamp Intensity'!D82</f>
        <v>10429.96776338002</v>
      </c>
      <c r="G25" s="13">
        <f t="shared" si="4"/>
        <v>0.17541756039717624</v>
      </c>
      <c r="H25" s="1">
        <f t="shared" si="5"/>
        <v>4</v>
      </c>
      <c r="I25" s="1">
        <f t="shared" si="6"/>
        <v>0.5</v>
      </c>
      <c r="J25" s="1">
        <f>'Retroreflection Coefficient'!J11</f>
        <v>135</v>
      </c>
      <c r="K25" s="19">
        <f t="shared" si="7"/>
        <v>18.945096522895035</v>
      </c>
      <c r="L25" s="38">
        <f>'Visual Performance'!U11</f>
        <v>0.8479776880735111</v>
      </c>
    </row>
    <row r="26" spans="1:12" ht="15">
      <c r="A26" s="1">
        <f t="shared" si="8"/>
        <v>900</v>
      </c>
      <c r="B26" s="4">
        <f t="shared" si="0"/>
        <v>0.3132138079561664</v>
      </c>
      <c r="C26" s="4">
        <f t="shared" si="1"/>
        <v>0.2603756944840741</v>
      </c>
      <c r="D26" s="4">
        <f t="shared" si="2"/>
        <v>1.0184843477131498</v>
      </c>
      <c r="E26" s="4">
        <f t="shared" si="3"/>
        <v>0.3132138079561664</v>
      </c>
      <c r="F26" s="9">
        <f>2*'Headlamp Intensity'!C82</f>
        <v>11925.818282177941</v>
      </c>
      <c r="G26" s="13">
        <f t="shared" si="4"/>
        <v>0.15847955510533626</v>
      </c>
      <c r="H26" s="1">
        <f t="shared" si="5"/>
        <v>4</v>
      </c>
      <c r="I26" s="1">
        <f t="shared" si="6"/>
        <v>0.5</v>
      </c>
      <c r="J26" s="1">
        <f>'Retroreflection Coefficient'!J12</f>
        <v>135</v>
      </c>
      <c r="K26" s="19">
        <f t="shared" si="7"/>
        <v>17.11579195137632</v>
      </c>
      <c r="L26" s="38">
        <f>'Visual Performance'!U12</f>
        <v>0.7988960257658922</v>
      </c>
    </row>
    <row r="27" spans="1:12" ht="15">
      <c r="A27" s="1">
        <f t="shared" si="8"/>
        <v>1000</v>
      </c>
      <c r="B27" s="4">
        <f t="shared" si="0"/>
        <v>0.28189296068112596</v>
      </c>
      <c r="C27" s="4">
        <f t="shared" si="1"/>
        <v>0.23433843153543</v>
      </c>
      <c r="D27" s="4">
        <f t="shared" si="2"/>
        <v>0.9166542563852879</v>
      </c>
      <c r="E27" s="4">
        <f t="shared" si="3"/>
        <v>0.28189296068112596</v>
      </c>
      <c r="F27" s="9">
        <f>2*'Headlamp Intensity'!B82</f>
        <v>12857.822162582084</v>
      </c>
      <c r="G27" s="13">
        <f t="shared" si="4"/>
        <v>0.13840044591201842</v>
      </c>
      <c r="H27" s="1">
        <f t="shared" si="5"/>
        <v>4</v>
      </c>
      <c r="I27" s="1">
        <f t="shared" si="6"/>
        <v>0.5</v>
      </c>
      <c r="J27" s="1">
        <f>'Retroreflection Coefficient'!J13</f>
        <v>135</v>
      </c>
      <c r="K27" s="19">
        <f t="shared" si="7"/>
        <v>14.947248158497992</v>
      </c>
      <c r="L27" s="38">
        <f>'Visual Performance'!U13</f>
        <v>0.7263983778567373</v>
      </c>
    </row>
  </sheetData>
  <sheetProtection sheet="1" objects="1" scenarios="1"/>
  <protectedRanges>
    <protectedRange sqref="B6:B15" name="Range1"/>
  </protectedRanges>
  <printOptions/>
  <pageMargins left="0.7" right="0.7" top="0.75" bottom="0.75" header="0.3" footer="0.3"/>
  <pageSetup fitToHeight="1" fitToWidth="1" horizontalDpi="600" verticalDpi="600" orientation="landscape" scale="72" r:id="rId2"/>
  <headerFooter>
    <oddHeader>&amp;C&amp;F</oddHeader>
    <oddFooter>&amp;C&amp;D</oddFooter>
  </headerFooter>
  <drawing r:id="rId1"/>
</worksheet>
</file>

<file path=xl/worksheets/sheet3.xml><?xml version="1.0" encoding="utf-8"?>
<worksheet xmlns="http://schemas.openxmlformats.org/spreadsheetml/2006/main" xmlns:r="http://schemas.openxmlformats.org/officeDocument/2006/relationships">
  <dimension ref="A1:AT82"/>
  <sheetViews>
    <sheetView zoomScalePageLayoutView="0" workbookViewId="0" topLeftCell="A1">
      <selection activeCell="A1" sqref="A1"/>
    </sheetView>
  </sheetViews>
  <sheetFormatPr defaultColWidth="9.140625" defaultRowHeight="15"/>
  <cols>
    <col min="1" max="1" width="20.140625" style="0" customWidth="1"/>
    <col min="11" max="11" width="9.140625" style="1" customWidth="1"/>
  </cols>
  <sheetData>
    <row r="1" spans="1:46" ht="15">
      <c r="A1" s="6" t="s">
        <v>10</v>
      </c>
      <c r="Y1" s="7"/>
      <c r="Z1" s="7"/>
      <c r="AA1" s="7"/>
      <c r="AB1" s="7"/>
      <c r="AC1" s="7"/>
      <c r="AD1" s="7"/>
      <c r="AE1" s="7"/>
      <c r="AF1" s="7"/>
      <c r="AG1" s="7"/>
      <c r="AH1" s="7"/>
      <c r="AI1" s="7"/>
      <c r="AJ1" s="7"/>
      <c r="AK1" s="7"/>
      <c r="AL1" s="7"/>
      <c r="AM1" s="7"/>
      <c r="AN1" s="7"/>
      <c r="AO1" s="7"/>
      <c r="AP1" s="7"/>
      <c r="AQ1" s="7"/>
      <c r="AR1" s="7"/>
      <c r="AS1" s="7"/>
      <c r="AT1" s="7"/>
    </row>
    <row r="2" spans="1:46" s="6" customFormat="1" ht="15">
      <c r="A2" s="10" t="s">
        <v>21</v>
      </c>
      <c r="B2" s="10">
        <v>-45</v>
      </c>
      <c r="C2" s="10">
        <v>-40</v>
      </c>
      <c r="D2" s="10">
        <v>-35</v>
      </c>
      <c r="E2" s="10">
        <v>-30</v>
      </c>
      <c r="F2" s="10">
        <v>-25</v>
      </c>
      <c r="G2" s="10">
        <v>-20</v>
      </c>
      <c r="H2" s="10">
        <v>-15</v>
      </c>
      <c r="I2" s="10">
        <v>-10</v>
      </c>
      <c r="J2" s="10">
        <v>-9</v>
      </c>
      <c r="K2" s="10">
        <v>-8</v>
      </c>
      <c r="L2" s="10">
        <v>-7</v>
      </c>
      <c r="M2" s="10">
        <v>-6</v>
      </c>
      <c r="N2" s="10">
        <v>-5</v>
      </c>
      <c r="O2" s="10">
        <v>-4.5</v>
      </c>
      <c r="P2" s="10">
        <v>-4</v>
      </c>
      <c r="Q2" s="10">
        <v>-3.5</v>
      </c>
      <c r="R2" s="10">
        <v>-3</v>
      </c>
      <c r="S2" s="10">
        <v>-2.5</v>
      </c>
      <c r="T2" s="10">
        <v>-2</v>
      </c>
      <c r="U2" s="10">
        <v>-1.5</v>
      </c>
      <c r="V2" s="10">
        <v>-1</v>
      </c>
      <c r="W2" s="10">
        <v>-0.5</v>
      </c>
      <c r="X2" s="10">
        <v>0</v>
      </c>
      <c r="Y2" s="10">
        <v>0.5</v>
      </c>
      <c r="Z2" s="10">
        <v>1</v>
      </c>
      <c r="AA2" s="10">
        <v>1.5</v>
      </c>
      <c r="AB2" s="10">
        <v>2</v>
      </c>
      <c r="AC2" s="10">
        <v>2.5</v>
      </c>
      <c r="AD2" s="10">
        <v>3</v>
      </c>
      <c r="AE2" s="10">
        <v>3.5</v>
      </c>
      <c r="AF2" s="10">
        <v>4</v>
      </c>
      <c r="AG2" s="10">
        <v>4.5</v>
      </c>
      <c r="AH2" s="10">
        <v>5</v>
      </c>
      <c r="AI2" s="10">
        <v>6</v>
      </c>
      <c r="AJ2" s="10">
        <v>7</v>
      </c>
      <c r="AK2" s="10">
        <v>8</v>
      </c>
      <c r="AL2" s="10">
        <v>9</v>
      </c>
      <c r="AM2" s="10">
        <v>10</v>
      </c>
      <c r="AN2" s="10">
        <v>15</v>
      </c>
      <c r="AO2" s="10">
        <v>20</v>
      </c>
      <c r="AP2" s="10">
        <v>25</v>
      </c>
      <c r="AQ2" s="10">
        <v>30</v>
      </c>
      <c r="AR2" s="10">
        <v>35</v>
      </c>
      <c r="AS2" s="10">
        <v>40</v>
      </c>
      <c r="AT2" s="10">
        <v>45</v>
      </c>
    </row>
    <row r="3" spans="1:46" ht="15">
      <c r="A3" s="11">
        <v>0</v>
      </c>
      <c r="B3" s="12">
        <v>23</v>
      </c>
      <c r="C3" s="12">
        <v>38</v>
      </c>
      <c r="D3" s="12">
        <v>55</v>
      </c>
      <c r="E3" s="12">
        <v>101</v>
      </c>
      <c r="F3" s="12">
        <v>177</v>
      </c>
      <c r="G3" s="12">
        <v>323</v>
      </c>
      <c r="H3" s="12">
        <v>417</v>
      </c>
      <c r="I3" s="12">
        <v>673</v>
      </c>
      <c r="J3" s="12">
        <v>715</v>
      </c>
      <c r="K3" s="12">
        <v>775</v>
      </c>
      <c r="L3" s="12">
        <v>829</v>
      </c>
      <c r="M3" s="12">
        <v>939</v>
      </c>
      <c r="N3" s="12">
        <v>1093</v>
      </c>
      <c r="O3" s="12">
        <v>1221</v>
      </c>
      <c r="P3" s="12">
        <v>1213</v>
      </c>
      <c r="Q3" s="12">
        <v>1315</v>
      </c>
      <c r="R3" s="12">
        <v>1486</v>
      </c>
      <c r="S3" s="12">
        <v>1672</v>
      </c>
      <c r="T3" s="12">
        <v>2080</v>
      </c>
      <c r="U3" s="12">
        <v>2796</v>
      </c>
      <c r="V3" s="12">
        <v>4352</v>
      </c>
      <c r="W3" s="12">
        <v>6272</v>
      </c>
      <c r="X3" s="12">
        <v>8830</v>
      </c>
      <c r="Y3" s="12">
        <v>10124</v>
      </c>
      <c r="Z3" s="12">
        <v>11952</v>
      </c>
      <c r="AA3" s="12">
        <v>11972</v>
      </c>
      <c r="AB3" s="12">
        <v>12662</v>
      </c>
      <c r="AC3" s="12">
        <v>11838</v>
      </c>
      <c r="AD3" s="12">
        <v>10688</v>
      </c>
      <c r="AE3" s="12">
        <v>9678</v>
      </c>
      <c r="AF3" s="12">
        <v>7168</v>
      </c>
      <c r="AG3" s="12">
        <v>6261</v>
      </c>
      <c r="AH3" s="12">
        <v>4717</v>
      </c>
      <c r="AI3" s="12">
        <v>3092</v>
      </c>
      <c r="AJ3" s="12">
        <v>2319</v>
      </c>
      <c r="AK3" s="12">
        <v>1540</v>
      </c>
      <c r="AL3" s="12">
        <v>1200</v>
      </c>
      <c r="AM3" s="12">
        <v>1120</v>
      </c>
      <c r="AN3" s="12">
        <v>514</v>
      </c>
      <c r="AO3" s="12">
        <v>333</v>
      </c>
      <c r="AP3" s="12">
        <v>107</v>
      </c>
      <c r="AQ3" s="12">
        <v>55</v>
      </c>
      <c r="AR3" s="12">
        <v>13</v>
      </c>
      <c r="AS3" s="12">
        <v>6</v>
      </c>
      <c r="AT3" s="12">
        <v>4</v>
      </c>
    </row>
    <row r="4" spans="1:46" ht="15">
      <c r="A4" s="11">
        <v>0.5</v>
      </c>
      <c r="B4" s="12">
        <v>23</v>
      </c>
      <c r="C4" s="12">
        <v>36</v>
      </c>
      <c r="D4" s="12">
        <v>54</v>
      </c>
      <c r="E4" s="12">
        <v>84</v>
      </c>
      <c r="F4" s="12">
        <v>143</v>
      </c>
      <c r="G4" s="12">
        <v>226</v>
      </c>
      <c r="H4" s="12">
        <v>276</v>
      </c>
      <c r="I4" s="12">
        <v>414</v>
      </c>
      <c r="J4" s="12">
        <v>415</v>
      </c>
      <c r="K4" s="12">
        <v>421</v>
      </c>
      <c r="L4" s="12">
        <v>426</v>
      </c>
      <c r="M4" s="12">
        <v>446</v>
      </c>
      <c r="N4" s="12">
        <v>496</v>
      </c>
      <c r="O4" s="12">
        <v>561</v>
      </c>
      <c r="P4" s="12">
        <v>597</v>
      </c>
      <c r="Q4" s="12">
        <v>647</v>
      </c>
      <c r="R4" s="12">
        <v>708</v>
      </c>
      <c r="S4" s="12">
        <v>774</v>
      </c>
      <c r="T4" s="12">
        <v>835</v>
      </c>
      <c r="U4" s="12">
        <v>932</v>
      </c>
      <c r="V4" s="12">
        <v>1087</v>
      </c>
      <c r="W4" s="12">
        <v>1633</v>
      </c>
      <c r="X4" s="12">
        <v>2159</v>
      </c>
      <c r="Y4" s="12">
        <v>2393</v>
      </c>
      <c r="Z4" s="12">
        <v>2391</v>
      </c>
      <c r="AA4" s="12">
        <v>2387</v>
      </c>
      <c r="AB4" s="12">
        <v>2578</v>
      </c>
      <c r="AC4" s="12">
        <v>2815</v>
      </c>
      <c r="AD4" s="12">
        <v>2520</v>
      </c>
      <c r="AE4" s="12">
        <v>2206</v>
      </c>
      <c r="AF4" s="12">
        <v>1684</v>
      </c>
      <c r="AG4" s="12">
        <v>1415</v>
      </c>
      <c r="AH4" s="12">
        <v>1201</v>
      </c>
      <c r="AI4" s="12">
        <v>875</v>
      </c>
      <c r="AJ4" s="12">
        <v>694</v>
      </c>
      <c r="AK4" s="12">
        <v>582</v>
      </c>
      <c r="AL4" s="12">
        <v>560</v>
      </c>
      <c r="AM4" s="12">
        <v>519</v>
      </c>
      <c r="AN4" s="12">
        <v>340</v>
      </c>
      <c r="AO4" s="12">
        <v>224</v>
      </c>
      <c r="AP4" s="12">
        <v>97</v>
      </c>
      <c r="AQ4" s="12">
        <v>52</v>
      </c>
      <c r="AR4" s="12">
        <v>13</v>
      </c>
      <c r="AS4" s="12">
        <v>7</v>
      </c>
      <c r="AT4" s="12">
        <v>4</v>
      </c>
    </row>
    <row r="5" spans="1:46" ht="15">
      <c r="A5" s="11">
        <v>1</v>
      </c>
      <c r="B5" s="12">
        <v>25</v>
      </c>
      <c r="C5" s="12">
        <v>38</v>
      </c>
      <c r="D5" s="12">
        <v>50</v>
      </c>
      <c r="E5" s="12">
        <v>80</v>
      </c>
      <c r="F5" s="12">
        <v>115</v>
      </c>
      <c r="G5" s="12">
        <v>178</v>
      </c>
      <c r="H5" s="12">
        <v>208</v>
      </c>
      <c r="I5" s="12">
        <v>288</v>
      </c>
      <c r="J5" s="12">
        <v>297</v>
      </c>
      <c r="K5" s="12">
        <v>318</v>
      </c>
      <c r="L5" s="12">
        <v>336</v>
      </c>
      <c r="M5" s="12">
        <v>362</v>
      </c>
      <c r="N5" s="12">
        <v>390</v>
      </c>
      <c r="O5" s="12">
        <v>412</v>
      </c>
      <c r="P5" s="12">
        <v>426</v>
      </c>
      <c r="Q5" s="12">
        <v>443</v>
      </c>
      <c r="R5" s="12">
        <v>467</v>
      </c>
      <c r="S5" s="12">
        <v>507</v>
      </c>
      <c r="T5" s="12">
        <v>500</v>
      </c>
      <c r="U5" s="12">
        <v>532</v>
      </c>
      <c r="V5" s="12">
        <v>567</v>
      </c>
      <c r="W5" s="12">
        <v>607</v>
      </c>
      <c r="X5" s="12">
        <v>619</v>
      </c>
      <c r="Y5" s="12">
        <v>589</v>
      </c>
      <c r="Z5" s="12">
        <v>662</v>
      </c>
      <c r="AA5" s="12">
        <v>620</v>
      </c>
      <c r="AB5" s="12">
        <v>578</v>
      </c>
      <c r="AC5" s="12">
        <v>577</v>
      </c>
      <c r="AD5" s="12">
        <v>551</v>
      </c>
      <c r="AE5" s="12">
        <v>600</v>
      </c>
      <c r="AF5" s="12">
        <v>560</v>
      </c>
      <c r="AG5" s="12">
        <v>547</v>
      </c>
      <c r="AH5" s="12">
        <v>576</v>
      </c>
      <c r="AI5" s="12">
        <v>511</v>
      </c>
      <c r="AJ5" s="12">
        <v>451</v>
      </c>
      <c r="AK5" s="12">
        <v>426</v>
      </c>
      <c r="AL5" s="12">
        <v>373</v>
      </c>
      <c r="AM5" s="12">
        <v>354</v>
      </c>
      <c r="AN5" s="12">
        <v>241</v>
      </c>
      <c r="AO5" s="12">
        <v>171</v>
      </c>
      <c r="AP5" s="12">
        <v>79</v>
      </c>
      <c r="AQ5" s="12">
        <v>44</v>
      </c>
      <c r="AR5" s="12">
        <v>13</v>
      </c>
      <c r="AS5" s="12">
        <v>7</v>
      </c>
      <c r="AT5" s="12">
        <v>4</v>
      </c>
    </row>
    <row r="6" spans="1:46" ht="15">
      <c r="A6" s="11">
        <v>1.5</v>
      </c>
      <c r="B6" s="12">
        <v>25</v>
      </c>
      <c r="C6" s="12">
        <v>37</v>
      </c>
      <c r="D6" s="12">
        <v>51</v>
      </c>
      <c r="E6" s="12">
        <v>78</v>
      </c>
      <c r="F6" s="12">
        <v>101</v>
      </c>
      <c r="G6" s="12">
        <v>141</v>
      </c>
      <c r="H6" s="12">
        <v>176</v>
      </c>
      <c r="I6" s="12">
        <v>251</v>
      </c>
      <c r="J6" s="12">
        <v>255</v>
      </c>
      <c r="K6" s="12">
        <v>272</v>
      </c>
      <c r="L6" s="12">
        <v>288</v>
      </c>
      <c r="M6" s="12">
        <v>301</v>
      </c>
      <c r="N6" s="12">
        <v>330</v>
      </c>
      <c r="O6" s="12">
        <v>335</v>
      </c>
      <c r="P6" s="12">
        <v>351</v>
      </c>
      <c r="Q6" s="12">
        <v>356</v>
      </c>
      <c r="R6" s="12">
        <v>365</v>
      </c>
      <c r="S6" s="12">
        <v>372</v>
      </c>
      <c r="T6" s="12">
        <v>370</v>
      </c>
      <c r="U6" s="12">
        <v>392</v>
      </c>
      <c r="V6" s="12">
        <v>425</v>
      </c>
      <c r="W6" s="12">
        <v>453</v>
      </c>
      <c r="X6" s="12">
        <v>446</v>
      </c>
      <c r="Y6" s="12">
        <v>452</v>
      </c>
      <c r="Z6" s="12">
        <v>448</v>
      </c>
      <c r="AA6" s="12">
        <v>419</v>
      </c>
      <c r="AB6" s="12">
        <v>432</v>
      </c>
      <c r="AC6" s="12">
        <v>435</v>
      </c>
      <c r="AD6" s="12">
        <v>440</v>
      </c>
      <c r="AE6" s="12">
        <v>440</v>
      </c>
      <c r="AF6" s="12">
        <v>424</v>
      </c>
      <c r="AG6" s="12">
        <v>479</v>
      </c>
      <c r="AH6" s="12">
        <v>423</v>
      </c>
      <c r="AI6" s="12">
        <v>370</v>
      </c>
      <c r="AJ6" s="12">
        <v>342</v>
      </c>
      <c r="AK6" s="12">
        <v>332</v>
      </c>
      <c r="AL6" s="12">
        <v>294</v>
      </c>
      <c r="AM6" s="12">
        <v>282</v>
      </c>
      <c r="AN6" s="12">
        <v>188</v>
      </c>
      <c r="AO6" s="12">
        <v>127</v>
      </c>
      <c r="AP6" s="12">
        <v>75</v>
      </c>
      <c r="AQ6" s="12">
        <v>38</v>
      </c>
      <c r="AR6" s="12">
        <v>14</v>
      </c>
      <c r="AS6" s="12">
        <v>8</v>
      </c>
      <c r="AT6" s="12">
        <v>4</v>
      </c>
    </row>
    <row r="7" spans="1:46" ht="15">
      <c r="A7" s="11">
        <v>2</v>
      </c>
      <c r="B7" s="12">
        <v>25</v>
      </c>
      <c r="C7" s="12">
        <v>35</v>
      </c>
      <c r="D7" s="12">
        <v>48</v>
      </c>
      <c r="E7" s="12">
        <v>71</v>
      </c>
      <c r="F7" s="12">
        <v>90</v>
      </c>
      <c r="G7" s="12">
        <v>118</v>
      </c>
      <c r="H7" s="12">
        <v>146</v>
      </c>
      <c r="I7" s="12">
        <v>219</v>
      </c>
      <c r="J7" s="12">
        <v>223</v>
      </c>
      <c r="K7" s="12">
        <v>234</v>
      </c>
      <c r="L7" s="12">
        <v>253</v>
      </c>
      <c r="M7" s="12">
        <v>263</v>
      </c>
      <c r="N7" s="12">
        <v>276</v>
      </c>
      <c r="O7" s="12">
        <v>286</v>
      </c>
      <c r="P7" s="12">
        <v>298</v>
      </c>
      <c r="Q7" s="12">
        <v>295</v>
      </c>
      <c r="R7" s="12">
        <v>297</v>
      </c>
      <c r="S7" s="12">
        <v>305</v>
      </c>
      <c r="T7" s="12">
        <v>332</v>
      </c>
      <c r="U7" s="12">
        <v>333</v>
      </c>
      <c r="V7" s="12">
        <v>348</v>
      </c>
      <c r="W7" s="12">
        <v>360</v>
      </c>
      <c r="X7" s="12">
        <v>376</v>
      </c>
      <c r="Y7" s="12">
        <v>389</v>
      </c>
      <c r="Z7" s="12">
        <v>395</v>
      </c>
      <c r="AA7" s="12">
        <v>395</v>
      </c>
      <c r="AB7" s="12">
        <v>389</v>
      </c>
      <c r="AC7" s="12">
        <v>380</v>
      </c>
      <c r="AD7" s="12">
        <v>369</v>
      </c>
      <c r="AE7" s="12">
        <v>367</v>
      </c>
      <c r="AF7" s="12">
        <v>365</v>
      </c>
      <c r="AG7" s="12">
        <v>362</v>
      </c>
      <c r="AH7" s="12">
        <v>345</v>
      </c>
      <c r="AI7" s="12">
        <v>303</v>
      </c>
      <c r="AJ7" s="12">
        <v>294</v>
      </c>
      <c r="AK7" s="12">
        <v>263</v>
      </c>
      <c r="AL7" s="12">
        <v>237</v>
      </c>
      <c r="AM7" s="12">
        <v>219</v>
      </c>
      <c r="AN7" s="12">
        <v>146</v>
      </c>
      <c r="AO7" s="12">
        <v>110</v>
      </c>
      <c r="AP7" s="12">
        <v>71</v>
      </c>
      <c r="AQ7" s="12">
        <v>33</v>
      </c>
      <c r="AR7" s="12">
        <v>15</v>
      </c>
      <c r="AS7" s="12">
        <v>8</v>
      </c>
      <c r="AT7" s="12">
        <v>5</v>
      </c>
    </row>
    <row r="8" spans="1:46" ht="15">
      <c r="A8" s="11">
        <v>2.5</v>
      </c>
      <c r="B8" s="12">
        <v>26</v>
      </c>
      <c r="C8" s="12">
        <v>36</v>
      </c>
      <c r="D8" s="12">
        <v>46</v>
      </c>
      <c r="E8" s="12">
        <v>64</v>
      </c>
      <c r="F8" s="12">
        <v>79</v>
      </c>
      <c r="G8" s="12">
        <v>108</v>
      </c>
      <c r="H8" s="12">
        <v>127</v>
      </c>
      <c r="I8" s="12">
        <v>198</v>
      </c>
      <c r="J8" s="12">
        <v>215</v>
      </c>
      <c r="K8" s="12">
        <v>225</v>
      </c>
      <c r="L8" s="12">
        <v>225</v>
      </c>
      <c r="M8" s="12">
        <v>233</v>
      </c>
      <c r="N8" s="12">
        <v>242</v>
      </c>
      <c r="O8" s="12">
        <v>250</v>
      </c>
      <c r="P8" s="12">
        <v>257</v>
      </c>
      <c r="Q8" s="12">
        <v>256</v>
      </c>
      <c r="R8" s="12">
        <v>261</v>
      </c>
      <c r="S8" s="12">
        <v>269</v>
      </c>
      <c r="T8" s="12">
        <v>270</v>
      </c>
      <c r="U8" s="12">
        <v>274</v>
      </c>
      <c r="V8" s="12">
        <v>291</v>
      </c>
      <c r="W8" s="12">
        <v>296</v>
      </c>
      <c r="X8" s="12">
        <v>317</v>
      </c>
      <c r="Y8" s="12">
        <v>329</v>
      </c>
      <c r="Z8" s="12">
        <v>330</v>
      </c>
      <c r="AA8" s="12">
        <v>314</v>
      </c>
      <c r="AB8" s="12">
        <v>300</v>
      </c>
      <c r="AC8" s="12">
        <v>296</v>
      </c>
      <c r="AD8" s="12">
        <v>295</v>
      </c>
      <c r="AE8" s="12">
        <v>298</v>
      </c>
      <c r="AF8" s="12">
        <v>291</v>
      </c>
      <c r="AG8" s="12">
        <v>274</v>
      </c>
      <c r="AH8" s="12">
        <v>276</v>
      </c>
      <c r="AI8" s="12">
        <v>271</v>
      </c>
      <c r="AJ8" s="12">
        <v>264</v>
      </c>
      <c r="AK8" s="12">
        <v>231</v>
      </c>
      <c r="AL8" s="12">
        <v>207</v>
      </c>
      <c r="AM8" s="12">
        <v>185</v>
      </c>
      <c r="AN8" s="12">
        <v>129</v>
      </c>
      <c r="AO8" s="12">
        <v>97</v>
      </c>
      <c r="AP8" s="12">
        <v>63</v>
      </c>
      <c r="AQ8" s="12">
        <v>27</v>
      </c>
      <c r="AR8" s="12">
        <v>16</v>
      </c>
      <c r="AS8" s="12">
        <v>7</v>
      </c>
      <c r="AT8" s="12">
        <v>4</v>
      </c>
    </row>
    <row r="9" spans="1:46" ht="15">
      <c r="A9" s="11">
        <v>3</v>
      </c>
      <c r="B9" s="12">
        <v>26</v>
      </c>
      <c r="C9" s="12">
        <v>35</v>
      </c>
      <c r="D9" s="12">
        <v>44</v>
      </c>
      <c r="E9" s="12">
        <v>60</v>
      </c>
      <c r="F9" s="12">
        <v>69</v>
      </c>
      <c r="G9" s="12">
        <v>87</v>
      </c>
      <c r="H9" s="12">
        <v>111</v>
      </c>
      <c r="I9" s="12">
        <v>180</v>
      </c>
      <c r="J9" s="12">
        <v>192</v>
      </c>
      <c r="K9" s="12">
        <v>204</v>
      </c>
      <c r="L9" s="12">
        <v>203</v>
      </c>
      <c r="M9" s="12">
        <v>211</v>
      </c>
      <c r="N9" s="12">
        <v>215</v>
      </c>
      <c r="O9" s="12">
        <v>221</v>
      </c>
      <c r="P9" s="12">
        <v>228</v>
      </c>
      <c r="Q9" s="12">
        <v>233</v>
      </c>
      <c r="R9" s="12">
        <v>237</v>
      </c>
      <c r="S9" s="12">
        <v>246</v>
      </c>
      <c r="T9" s="12">
        <v>254</v>
      </c>
      <c r="U9" s="12">
        <v>257</v>
      </c>
      <c r="V9" s="12">
        <v>262</v>
      </c>
      <c r="W9" s="12">
        <v>266</v>
      </c>
      <c r="X9" s="12">
        <v>269</v>
      </c>
      <c r="Y9" s="12">
        <v>276</v>
      </c>
      <c r="Z9" s="12">
        <v>277</v>
      </c>
      <c r="AA9" s="12">
        <v>276</v>
      </c>
      <c r="AB9" s="12">
        <v>272</v>
      </c>
      <c r="AC9" s="12">
        <v>262</v>
      </c>
      <c r="AD9" s="12">
        <v>259</v>
      </c>
      <c r="AE9" s="12">
        <v>264</v>
      </c>
      <c r="AF9" s="12">
        <v>261</v>
      </c>
      <c r="AG9" s="12">
        <v>246</v>
      </c>
      <c r="AH9" s="12">
        <v>225</v>
      </c>
      <c r="AI9" s="12">
        <v>213</v>
      </c>
      <c r="AJ9" s="12">
        <v>204</v>
      </c>
      <c r="AK9" s="12">
        <v>200</v>
      </c>
      <c r="AL9" s="12">
        <v>185</v>
      </c>
      <c r="AM9" s="12">
        <v>159</v>
      </c>
      <c r="AN9" s="12">
        <v>113</v>
      </c>
      <c r="AO9" s="12">
        <v>88</v>
      </c>
      <c r="AP9" s="12">
        <v>53</v>
      </c>
      <c r="AQ9" s="12">
        <v>25</v>
      </c>
      <c r="AR9" s="12">
        <v>14</v>
      </c>
      <c r="AS9" s="12">
        <v>8</v>
      </c>
      <c r="AT9" s="12">
        <v>5</v>
      </c>
    </row>
    <row r="10" spans="1:46" ht="15">
      <c r="A10" s="11">
        <v>3.5</v>
      </c>
      <c r="B10" s="12">
        <v>26</v>
      </c>
      <c r="C10" s="12">
        <v>35</v>
      </c>
      <c r="D10" s="12">
        <v>43</v>
      </c>
      <c r="E10" s="12">
        <v>56</v>
      </c>
      <c r="F10" s="12">
        <v>59</v>
      </c>
      <c r="G10" s="12">
        <v>75</v>
      </c>
      <c r="H10" s="12">
        <v>102</v>
      </c>
      <c r="I10" s="12">
        <v>158</v>
      </c>
      <c r="J10" s="12">
        <v>169</v>
      </c>
      <c r="K10" s="12">
        <v>181</v>
      </c>
      <c r="L10" s="12">
        <v>185</v>
      </c>
      <c r="M10" s="12">
        <v>194</v>
      </c>
      <c r="N10" s="12">
        <v>200</v>
      </c>
      <c r="O10" s="12">
        <v>202</v>
      </c>
      <c r="P10" s="12">
        <v>204</v>
      </c>
      <c r="Q10" s="12">
        <v>215</v>
      </c>
      <c r="R10" s="12">
        <v>217</v>
      </c>
      <c r="S10" s="12">
        <v>223</v>
      </c>
      <c r="T10" s="12">
        <v>229</v>
      </c>
      <c r="U10" s="12">
        <v>230</v>
      </c>
      <c r="V10" s="12">
        <v>233</v>
      </c>
      <c r="W10" s="12">
        <v>239</v>
      </c>
      <c r="X10" s="12">
        <v>250</v>
      </c>
      <c r="Y10" s="12">
        <v>253</v>
      </c>
      <c r="Z10" s="12">
        <v>244</v>
      </c>
      <c r="AA10" s="12">
        <v>236</v>
      </c>
      <c r="AB10" s="12">
        <v>234</v>
      </c>
      <c r="AC10" s="12">
        <v>233</v>
      </c>
      <c r="AD10" s="12">
        <v>234</v>
      </c>
      <c r="AE10" s="12">
        <v>236</v>
      </c>
      <c r="AF10" s="12">
        <v>240</v>
      </c>
      <c r="AG10" s="12">
        <v>246</v>
      </c>
      <c r="AH10" s="12">
        <v>223</v>
      </c>
      <c r="AI10" s="12">
        <v>215</v>
      </c>
      <c r="AJ10" s="12">
        <v>191</v>
      </c>
      <c r="AK10" s="12">
        <v>182</v>
      </c>
      <c r="AL10" s="12">
        <v>172</v>
      </c>
      <c r="AM10" s="12">
        <v>152</v>
      </c>
      <c r="AN10" s="12">
        <v>102</v>
      </c>
      <c r="AO10" s="12">
        <v>78</v>
      </c>
      <c r="AP10" s="12">
        <v>50</v>
      </c>
      <c r="AQ10" s="12">
        <v>23</v>
      </c>
      <c r="AR10" s="12">
        <v>13</v>
      </c>
      <c r="AS10" s="12">
        <v>8</v>
      </c>
      <c r="AT10" s="12">
        <v>5</v>
      </c>
    </row>
    <row r="11" spans="1:46" ht="15">
      <c r="A11" s="11">
        <v>4</v>
      </c>
      <c r="B11" s="12">
        <v>26</v>
      </c>
      <c r="C11" s="12">
        <v>34</v>
      </c>
      <c r="D11" s="12">
        <v>43</v>
      </c>
      <c r="E11" s="12">
        <v>50</v>
      </c>
      <c r="F11" s="12">
        <v>56</v>
      </c>
      <c r="G11" s="12">
        <v>67</v>
      </c>
      <c r="H11" s="12">
        <v>96</v>
      </c>
      <c r="I11" s="12">
        <v>147</v>
      </c>
      <c r="J11" s="12">
        <v>159</v>
      </c>
      <c r="K11" s="12">
        <v>169</v>
      </c>
      <c r="L11" s="12">
        <v>168</v>
      </c>
      <c r="M11" s="12">
        <v>174</v>
      </c>
      <c r="N11" s="12">
        <v>176</v>
      </c>
      <c r="O11" s="12">
        <v>180</v>
      </c>
      <c r="P11" s="12">
        <v>188</v>
      </c>
      <c r="Q11" s="12">
        <v>197</v>
      </c>
      <c r="R11" s="12">
        <v>208</v>
      </c>
      <c r="S11" s="12">
        <v>195</v>
      </c>
      <c r="T11" s="12">
        <v>200</v>
      </c>
      <c r="U11" s="12">
        <v>201</v>
      </c>
      <c r="V11" s="12">
        <v>203</v>
      </c>
      <c r="W11" s="12">
        <v>208</v>
      </c>
      <c r="X11" s="12">
        <v>211</v>
      </c>
      <c r="Y11" s="12">
        <v>217</v>
      </c>
      <c r="Z11" s="12">
        <v>218</v>
      </c>
      <c r="AA11" s="12">
        <v>215</v>
      </c>
      <c r="AB11" s="12">
        <v>216</v>
      </c>
      <c r="AC11" s="12">
        <v>215</v>
      </c>
      <c r="AD11" s="12">
        <v>214</v>
      </c>
      <c r="AE11" s="12">
        <v>219</v>
      </c>
      <c r="AF11" s="12">
        <v>228</v>
      </c>
      <c r="AG11" s="12">
        <v>215</v>
      </c>
      <c r="AH11" s="12">
        <v>222</v>
      </c>
      <c r="AI11" s="12">
        <v>181</v>
      </c>
      <c r="AJ11" s="12">
        <v>174</v>
      </c>
      <c r="AK11" s="12">
        <v>153</v>
      </c>
      <c r="AL11" s="12">
        <v>145</v>
      </c>
      <c r="AM11" s="12">
        <v>126</v>
      </c>
      <c r="AN11" s="12">
        <v>92</v>
      </c>
      <c r="AO11" s="12">
        <v>72</v>
      </c>
      <c r="AP11" s="12">
        <v>45</v>
      </c>
      <c r="AQ11" s="12">
        <v>21</v>
      </c>
      <c r="AR11" s="12">
        <v>12</v>
      </c>
      <c r="AS11" s="12">
        <v>8</v>
      </c>
      <c r="AT11" s="12">
        <v>5</v>
      </c>
    </row>
    <row r="12" spans="1:46" ht="15">
      <c r="A12" s="11">
        <v>4.5</v>
      </c>
      <c r="B12" s="12">
        <v>27</v>
      </c>
      <c r="C12" s="12">
        <v>32</v>
      </c>
      <c r="D12" s="12">
        <v>42</v>
      </c>
      <c r="E12" s="12">
        <v>46</v>
      </c>
      <c r="F12" s="12">
        <v>50</v>
      </c>
      <c r="G12" s="12">
        <v>63</v>
      </c>
      <c r="H12" s="12">
        <v>90</v>
      </c>
      <c r="I12" s="12">
        <v>135</v>
      </c>
      <c r="J12" s="12">
        <v>144</v>
      </c>
      <c r="K12" s="12">
        <v>152</v>
      </c>
      <c r="L12" s="12">
        <v>156</v>
      </c>
      <c r="M12" s="12">
        <v>155</v>
      </c>
      <c r="N12" s="12">
        <v>159</v>
      </c>
      <c r="O12" s="12">
        <v>163</v>
      </c>
      <c r="P12" s="12">
        <v>176</v>
      </c>
      <c r="Q12" s="12">
        <v>181</v>
      </c>
      <c r="R12" s="12">
        <v>187</v>
      </c>
      <c r="S12" s="12">
        <v>203</v>
      </c>
      <c r="T12" s="12">
        <v>210</v>
      </c>
      <c r="U12" s="12">
        <v>211</v>
      </c>
      <c r="V12" s="12">
        <v>208</v>
      </c>
      <c r="W12" s="12">
        <v>203</v>
      </c>
      <c r="X12" s="12">
        <v>199</v>
      </c>
      <c r="Y12" s="12">
        <v>200</v>
      </c>
      <c r="Z12" s="12">
        <v>198</v>
      </c>
      <c r="AA12" s="12">
        <v>198</v>
      </c>
      <c r="AB12" s="12">
        <v>198</v>
      </c>
      <c r="AC12" s="12">
        <v>207</v>
      </c>
      <c r="AD12" s="12">
        <v>196</v>
      </c>
      <c r="AE12" s="12">
        <v>214</v>
      </c>
      <c r="AF12" s="12">
        <v>215</v>
      </c>
      <c r="AG12" s="12">
        <v>202</v>
      </c>
      <c r="AH12" s="12">
        <v>192</v>
      </c>
      <c r="AI12" s="12">
        <v>165</v>
      </c>
      <c r="AJ12" s="12">
        <v>162</v>
      </c>
      <c r="AK12" s="12">
        <v>143</v>
      </c>
      <c r="AL12" s="12">
        <v>136</v>
      </c>
      <c r="AM12" s="12">
        <v>115</v>
      </c>
      <c r="AN12" s="12">
        <v>86</v>
      </c>
      <c r="AO12" s="12">
        <v>65</v>
      </c>
      <c r="AP12" s="12">
        <v>39</v>
      </c>
      <c r="AQ12" s="12">
        <v>21</v>
      </c>
      <c r="AR12" s="12">
        <v>12</v>
      </c>
      <c r="AS12" s="12">
        <v>8</v>
      </c>
      <c r="AT12" s="12">
        <v>5</v>
      </c>
    </row>
    <row r="13" spans="1:46" ht="15">
      <c r="A13" s="11">
        <v>5</v>
      </c>
      <c r="B13" s="12">
        <v>27</v>
      </c>
      <c r="C13" s="12">
        <v>31</v>
      </c>
      <c r="D13" s="12">
        <v>38</v>
      </c>
      <c r="E13" s="12">
        <v>42</v>
      </c>
      <c r="F13" s="12">
        <v>46</v>
      </c>
      <c r="G13" s="12">
        <v>61</v>
      </c>
      <c r="H13" s="12">
        <v>88</v>
      </c>
      <c r="I13" s="12">
        <v>121</v>
      </c>
      <c r="J13" s="12">
        <v>125</v>
      </c>
      <c r="K13" s="12">
        <v>135</v>
      </c>
      <c r="L13" s="12">
        <v>144</v>
      </c>
      <c r="M13" s="12">
        <v>139</v>
      </c>
      <c r="N13" s="12">
        <v>140</v>
      </c>
      <c r="O13" s="12">
        <v>155</v>
      </c>
      <c r="P13" s="12">
        <v>154</v>
      </c>
      <c r="Q13" s="12">
        <v>159</v>
      </c>
      <c r="R13" s="12">
        <v>168</v>
      </c>
      <c r="S13" s="12">
        <v>180</v>
      </c>
      <c r="T13" s="12">
        <v>185</v>
      </c>
      <c r="U13" s="12">
        <v>188</v>
      </c>
      <c r="V13" s="12">
        <v>183</v>
      </c>
      <c r="W13" s="12">
        <v>178</v>
      </c>
      <c r="X13" s="12">
        <v>182</v>
      </c>
      <c r="Y13" s="12">
        <v>178</v>
      </c>
      <c r="Z13" s="12">
        <v>177</v>
      </c>
      <c r="AA13" s="12">
        <v>173</v>
      </c>
      <c r="AB13" s="12">
        <v>177</v>
      </c>
      <c r="AC13" s="12">
        <v>186</v>
      </c>
      <c r="AD13" s="12">
        <v>195</v>
      </c>
      <c r="AE13" s="12">
        <v>199</v>
      </c>
      <c r="AF13" s="12">
        <v>203</v>
      </c>
      <c r="AG13" s="12">
        <v>196</v>
      </c>
      <c r="AH13" s="12">
        <v>173</v>
      </c>
      <c r="AI13" s="12">
        <v>159</v>
      </c>
      <c r="AJ13" s="12">
        <v>152</v>
      </c>
      <c r="AK13" s="12">
        <v>131</v>
      </c>
      <c r="AL13" s="12">
        <v>122</v>
      </c>
      <c r="AM13" s="12">
        <v>108</v>
      </c>
      <c r="AN13" s="12">
        <v>77</v>
      </c>
      <c r="AO13" s="12">
        <v>59</v>
      </c>
      <c r="AP13" s="12">
        <v>38</v>
      </c>
      <c r="AQ13" s="12">
        <v>21</v>
      </c>
      <c r="AR13" s="12">
        <v>11</v>
      </c>
      <c r="AS13" s="12">
        <v>8</v>
      </c>
      <c r="AT13" s="12">
        <v>5</v>
      </c>
    </row>
    <row r="14" spans="1:46" ht="15">
      <c r="A14" s="11">
        <v>5.5</v>
      </c>
      <c r="B14" s="12">
        <v>28</v>
      </c>
      <c r="C14" s="12">
        <v>31</v>
      </c>
      <c r="D14" s="12">
        <v>34</v>
      </c>
      <c r="E14" s="12">
        <v>39</v>
      </c>
      <c r="F14" s="12">
        <v>42</v>
      </c>
      <c r="G14" s="12">
        <v>57</v>
      </c>
      <c r="H14" s="12">
        <v>79</v>
      </c>
      <c r="I14" s="12">
        <v>112</v>
      </c>
      <c r="J14" s="12">
        <v>119</v>
      </c>
      <c r="K14" s="12">
        <v>127</v>
      </c>
      <c r="L14" s="12">
        <v>132</v>
      </c>
      <c r="M14" s="12">
        <v>133</v>
      </c>
      <c r="N14" s="12">
        <v>139</v>
      </c>
      <c r="O14" s="12">
        <v>131</v>
      </c>
      <c r="P14" s="12">
        <v>131</v>
      </c>
      <c r="Q14" s="12">
        <v>134</v>
      </c>
      <c r="R14" s="12">
        <v>142</v>
      </c>
      <c r="S14" s="12">
        <v>150</v>
      </c>
      <c r="T14" s="12">
        <v>159</v>
      </c>
      <c r="U14" s="12">
        <v>163</v>
      </c>
      <c r="V14" s="12">
        <v>159</v>
      </c>
      <c r="W14" s="12">
        <v>158</v>
      </c>
      <c r="X14" s="12">
        <v>169</v>
      </c>
      <c r="Y14" s="12">
        <v>169</v>
      </c>
      <c r="Z14" s="12">
        <v>174</v>
      </c>
      <c r="AA14" s="12">
        <v>176</v>
      </c>
      <c r="AB14" s="12">
        <v>175</v>
      </c>
      <c r="AC14" s="12">
        <v>173</v>
      </c>
      <c r="AD14" s="12">
        <v>181</v>
      </c>
      <c r="AE14" s="12">
        <v>187</v>
      </c>
      <c r="AF14" s="12">
        <v>192</v>
      </c>
      <c r="AG14" s="12">
        <v>185</v>
      </c>
      <c r="AH14" s="12">
        <v>169</v>
      </c>
      <c r="AI14" s="12">
        <v>149</v>
      </c>
      <c r="AJ14" s="12">
        <v>157</v>
      </c>
      <c r="AK14" s="12">
        <v>122</v>
      </c>
      <c r="AL14" s="12">
        <v>114</v>
      </c>
      <c r="AM14" s="12">
        <v>105</v>
      </c>
      <c r="AN14" s="12">
        <v>69</v>
      </c>
      <c r="AO14" s="12">
        <v>50</v>
      </c>
      <c r="AP14" s="12">
        <v>35</v>
      </c>
      <c r="AQ14" s="12">
        <v>20</v>
      </c>
      <c r="AR14" s="12">
        <v>11</v>
      </c>
      <c r="AS14" s="12">
        <v>7</v>
      </c>
      <c r="AT14" s="12">
        <v>4</v>
      </c>
    </row>
    <row r="15" spans="1:46" ht="15">
      <c r="A15" s="11">
        <v>6</v>
      </c>
      <c r="B15" s="12">
        <v>27</v>
      </c>
      <c r="C15" s="12">
        <v>31</v>
      </c>
      <c r="D15" s="12">
        <v>34</v>
      </c>
      <c r="E15" s="12">
        <v>36</v>
      </c>
      <c r="F15" s="12">
        <v>39</v>
      </c>
      <c r="G15" s="12">
        <v>54</v>
      </c>
      <c r="H15" s="12">
        <v>76</v>
      </c>
      <c r="I15" s="12">
        <v>103</v>
      </c>
      <c r="J15" s="12">
        <v>112</v>
      </c>
      <c r="K15" s="12">
        <v>119</v>
      </c>
      <c r="L15" s="12">
        <v>124</v>
      </c>
      <c r="M15" s="12">
        <v>126</v>
      </c>
      <c r="N15" s="12">
        <v>119</v>
      </c>
      <c r="O15" s="12">
        <v>118</v>
      </c>
      <c r="P15" s="12">
        <v>116</v>
      </c>
      <c r="Q15" s="12">
        <v>115</v>
      </c>
      <c r="R15" s="12">
        <v>120</v>
      </c>
      <c r="S15" s="12">
        <v>126</v>
      </c>
      <c r="T15" s="12">
        <v>131</v>
      </c>
      <c r="U15" s="12">
        <v>137</v>
      </c>
      <c r="V15" s="12">
        <v>143</v>
      </c>
      <c r="W15" s="12">
        <v>152</v>
      </c>
      <c r="X15" s="12">
        <v>148</v>
      </c>
      <c r="Y15" s="12">
        <v>145</v>
      </c>
      <c r="Z15" s="12">
        <v>148</v>
      </c>
      <c r="AA15" s="12">
        <v>151</v>
      </c>
      <c r="AB15" s="12">
        <v>153</v>
      </c>
      <c r="AC15" s="12">
        <v>154</v>
      </c>
      <c r="AD15" s="12">
        <v>155</v>
      </c>
      <c r="AE15" s="12">
        <v>153</v>
      </c>
      <c r="AF15" s="12">
        <v>149</v>
      </c>
      <c r="AG15" s="12">
        <v>147</v>
      </c>
      <c r="AH15" s="12">
        <v>146</v>
      </c>
      <c r="AI15" s="12">
        <v>145</v>
      </c>
      <c r="AJ15" s="12">
        <v>121</v>
      </c>
      <c r="AK15" s="12">
        <v>115</v>
      </c>
      <c r="AL15" s="12">
        <v>103</v>
      </c>
      <c r="AM15" s="12">
        <v>97</v>
      </c>
      <c r="AN15" s="12">
        <v>65</v>
      </c>
      <c r="AO15" s="12">
        <v>49</v>
      </c>
      <c r="AP15" s="12">
        <v>33</v>
      </c>
      <c r="AQ15" s="12">
        <v>18</v>
      </c>
      <c r="AR15" s="12">
        <v>11</v>
      </c>
      <c r="AS15" s="12">
        <v>7</v>
      </c>
      <c r="AT15" s="12">
        <v>4</v>
      </c>
    </row>
    <row r="16" spans="1:46" ht="15">
      <c r="A16" s="11">
        <v>6.5</v>
      </c>
      <c r="B16" s="12">
        <v>25</v>
      </c>
      <c r="C16" s="12">
        <v>28</v>
      </c>
      <c r="D16" s="12">
        <v>29</v>
      </c>
      <c r="E16" s="12">
        <v>32</v>
      </c>
      <c r="F16" s="12">
        <v>38</v>
      </c>
      <c r="G16" s="12">
        <v>51</v>
      </c>
      <c r="H16" s="12">
        <v>75</v>
      </c>
      <c r="I16" s="12">
        <v>97</v>
      </c>
      <c r="J16" s="12">
        <v>104</v>
      </c>
      <c r="K16" s="12">
        <v>112</v>
      </c>
      <c r="L16" s="12">
        <v>118</v>
      </c>
      <c r="M16" s="12">
        <v>119</v>
      </c>
      <c r="N16" s="12">
        <v>114</v>
      </c>
      <c r="O16" s="12">
        <v>112</v>
      </c>
      <c r="P16" s="12">
        <v>110</v>
      </c>
      <c r="Q16" s="12">
        <v>111</v>
      </c>
      <c r="R16" s="12">
        <v>112</v>
      </c>
      <c r="S16" s="12">
        <v>114</v>
      </c>
      <c r="T16" s="12">
        <v>117</v>
      </c>
      <c r="U16" s="12">
        <v>122</v>
      </c>
      <c r="V16" s="12">
        <v>126</v>
      </c>
      <c r="W16" s="12">
        <v>137</v>
      </c>
      <c r="X16" s="12">
        <v>136</v>
      </c>
      <c r="Y16" s="12">
        <v>132</v>
      </c>
      <c r="Z16" s="12">
        <v>128</v>
      </c>
      <c r="AA16" s="12">
        <v>131</v>
      </c>
      <c r="AB16" s="12">
        <v>130</v>
      </c>
      <c r="AC16" s="12">
        <v>127</v>
      </c>
      <c r="AD16" s="12">
        <v>130</v>
      </c>
      <c r="AE16" s="12">
        <v>135</v>
      </c>
      <c r="AF16" s="12">
        <v>137</v>
      </c>
      <c r="AG16" s="12">
        <v>138</v>
      </c>
      <c r="AH16" s="12">
        <v>138</v>
      </c>
      <c r="AI16" s="12">
        <v>134</v>
      </c>
      <c r="AJ16" s="12">
        <v>129</v>
      </c>
      <c r="AK16" s="12">
        <v>101</v>
      </c>
      <c r="AL16" s="12">
        <v>94</v>
      </c>
      <c r="AM16" s="12">
        <v>91</v>
      </c>
      <c r="AN16" s="12">
        <v>66</v>
      </c>
      <c r="AO16" s="12">
        <v>47</v>
      </c>
      <c r="AP16" s="12">
        <v>33</v>
      </c>
      <c r="AQ16" s="12">
        <v>18</v>
      </c>
      <c r="AR16" s="12">
        <v>10</v>
      </c>
      <c r="AS16" s="12">
        <v>8</v>
      </c>
      <c r="AT16" s="12">
        <v>5</v>
      </c>
    </row>
    <row r="17" spans="1:46" ht="15">
      <c r="A17" s="11">
        <v>7</v>
      </c>
      <c r="B17" s="12">
        <v>21</v>
      </c>
      <c r="C17" s="12">
        <v>25</v>
      </c>
      <c r="D17" s="12">
        <v>26</v>
      </c>
      <c r="E17" s="12">
        <v>30</v>
      </c>
      <c r="F17" s="12">
        <v>37</v>
      </c>
      <c r="G17" s="12">
        <v>49</v>
      </c>
      <c r="H17" s="12">
        <v>73</v>
      </c>
      <c r="I17" s="12">
        <v>90</v>
      </c>
      <c r="J17" s="12">
        <v>98</v>
      </c>
      <c r="K17" s="12">
        <v>107</v>
      </c>
      <c r="L17" s="12">
        <v>109</v>
      </c>
      <c r="M17" s="12">
        <v>116</v>
      </c>
      <c r="N17" s="12">
        <v>111</v>
      </c>
      <c r="O17" s="12">
        <v>108</v>
      </c>
      <c r="P17" s="12">
        <v>103</v>
      </c>
      <c r="Q17" s="12">
        <v>100</v>
      </c>
      <c r="R17" s="12">
        <v>101</v>
      </c>
      <c r="S17" s="12">
        <v>102</v>
      </c>
      <c r="T17" s="12">
        <v>104</v>
      </c>
      <c r="U17" s="12">
        <v>107</v>
      </c>
      <c r="V17" s="12">
        <v>115</v>
      </c>
      <c r="W17" s="12">
        <v>124</v>
      </c>
      <c r="X17" s="12">
        <v>123</v>
      </c>
      <c r="Y17" s="12">
        <v>117</v>
      </c>
      <c r="Z17" s="12">
        <v>112</v>
      </c>
      <c r="AA17" s="12">
        <v>109</v>
      </c>
      <c r="AB17" s="12">
        <v>109</v>
      </c>
      <c r="AC17" s="12">
        <v>110</v>
      </c>
      <c r="AD17" s="12">
        <v>111</v>
      </c>
      <c r="AE17" s="12">
        <v>119</v>
      </c>
      <c r="AF17" s="12">
        <v>121</v>
      </c>
      <c r="AG17" s="12">
        <v>125</v>
      </c>
      <c r="AH17" s="12">
        <v>120</v>
      </c>
      <c r="AI17" s="12">
        <v>116</v>
      </c>
      <c r="AJ17" s="12">
        <v>108</v>
      </c>
      <c r="AK17" s="12">
        <v>93</v>
      </c>
      <c r="AL17" s="12">
        <v>88</v>
      </c>
      <c r="AM17" s="12">
        <v>85</v>
      </c>
      <c r="AN17" s="12">
        <v>60</v>
      </c>
      <c r="AO17" s="12">
        <v>42</v>
      </c>
      <c r="AP17" s="12">
        <v>30</v>
      </c>
      <c r="AQ17" s="12">
        <v>17</v>
      </c>
      <c r="AR17" s="12">
        <v>10</v>
      </c>
      <c r="AS17" s="12">
        <v>8</v>
      </c>
      <c r="AT17" s="12">
        <v>5</v>
      </c>
    </row>
    <row r="18" spans="1:46" ht="15">
      <c r="A18" s="1"/>
      <c r="B18" s="1"/>
      <c r="C18" s="1"/>
      <c r="D18" s="1"/>
      <c r="E18" s="1"/>
      <c r="F18" s="1"/>
      <c r="G18" s="1"/>
      <c r="H18" s="1"/>
      <c r="I18" s="1"/>
      <c r="J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1:46" ht="15">
      <c r="A19" s="16" t="s">
        <v>17</v>
      </c>
      <c r="B19" s="1"/>
      <c r="C19" s="1"/>
      <c r="D19" s="1"/>
      <c r="E19" s="1"/>
      <c r="F19" s="1"/>
      <c r="G19" s="1"/>
      <c r="H19" s="1"/>
      <c r="I19" s="1"/>
      <c r="J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row>
    <row r="20" spans="1:46" ht="15">
      <c r="A20" s="10" t="s">
        <v>21</v>
      </c>
      <c r="B20" s="10">
        <f>B2</f>
        <v>-45</v>
      </c>
      <c r="C20" s="10">
        <f aca="true" t="shared" si="0" ref="C20:AT20">C2</f>
        <v>-40</v>
      </c>
      <c r="D20" s="10">
        <f t="shared" si="0"/>
        <v>-35</v>
      </c>
      <c r="E20" s="10">
        <f t="shared" si="0"/>
        <v>-30</v>
      </c>
      <c r="F20" s="10">
        <f t="shared" si="0"/>
        <v>-25</v>
      </c>
      <c r="G20" s="10">
        <f t="shared" si="0"/>
        <v>-20</v>
      </c>
      <c r="H20" s="10">
        <f t="shared" si="0"/>
        <v>-15</v>
      </c>
      <c r="I20" s="10">
        <f t="shared" si="0"/>
        <v>-10</v>
      </c>
      <c r="J20" s="10">
        <f t="shared" si="0"/>
        <v>-9</v>
      </c>
      <c r="K20" s="10">
        <f t="shared" si="0"/>
        <v>-8</v>
      </c>
      <c r="L20" s="10">
        <f t="shared" si="0"/>
        <v>-7</v>
      </c>
      <c r="M20" s="10">
        <f t="shared" si="0"/>
        <v>-6</v>
      </c>
      <c r="N20" s="10">
        <f t="shared" si="0"/>
        <v>-5</v>
      </c>
      <c r="O20" s="10">
        <f t="shared" si="0"/>
        <v>-4.5</v>
      </c>
      <c r="P20" s="10">
        <f t="shared" si="0"/>
        <v>-4</v>
      </c>
      <c r="Q20" s="10">
        <f t="shared" si="0"/>
        <v>-3.5</v>
      </c>
      <c r="R20" s="10">
        <f t="shared" si="0"/>
        <v>-3</v>
      </c>
      <c r="S20" s="10">
        <f t="shared" si="0"/>
        <v>-2.5</v>
      </c>
      <c r="T20" s="10">
        <f t="shared" si="0"/>
        <v>-2</v>
      </c>
      <c r="U20" s="10">
        <f t="shared" si="0"/>
        <v>-1.5</v>
      </c>
      <c r="V20" s="10">
        <f t="shared" si="0"/>
        <v>-1</v>
      </c>
      <c r="W20" s="10">
        <f t="shared" si="0"/>
        <v>-0.5</v>
      </c>
      <c r="X20" s="10">
        <f t="shared" si="0"/>
        <v>0</v>
      </c>
      <c r="Y20" s="10">
        <f t="shared" si="0"/>
        <v>0.5</v>
      </c>
      <c r="Z20" s="10">
        <f t="shared" si="0"/>
        <v>1</v>
      </c>
      <c r="AA20" s="10">
        <f t="shared" si="0"/>
        <v>1.5</v>
      </c>
      <c r="AB20" s="10">
        <f t="shared" si="0"/>
        <v>2</v>
      </c>
      <c r="AC20" s="10">
        <f t="shared" si="0"/>
        <v>2.5</v>
      </c>
      <c r="AD20" s="10">
        <f t="shared" si="0"/>
        <v>3</v>
      </c>
      <c r="AE20" s="10">
        <f t="shared" si="0"/>
        <v>3.5</v>
      </c>
      <c r="AF20" s="10">
        <f t="shared" si="0"/>
        <v>4</v>
      </c>
      <c r="AG20" s="10">
        <f t="shared" si="0"/>
        <v>4.5</v>
      </c>
      <c r="AH20" s="10">
        <f t="shared" si="0"/>
        <v>5</v>
      </c>
      <c r="AI20" s="10">
        <f t="shared" si="0"/>
        <v>6</v>
      </c>
      <c r="AJ20" s="10">
        <f t="shared" si="0"/>
        <v>7</v>
      </c>
      <c r="AK20" s="10">
        <f t="shared" si="0"/>
        <v>8</v>
      </c>
      <c r="AL20" s="10">
        <f t="shared" si="0"/>
        <v>9</v>
      </c>
      <c r="AM20" s="10">
        <f t="shared" si="0"/>
        <v>10</v>
      </c>
      <c r="AN20" s="10">
        <f t="shared" si="0"/>
        <v>15</v>
      </c>
      <c r="AO20" s="10">
        <f t="shared" si="0"/>
        <v>20</v>
      </c>
      <c r="AP20" s="10">
        <f t="shared" si="0"/>
        <v>25</v>
      </c>
      <c r="AQ20" s="10">
        <f t="shared" si="0"/>
        <v>30</v>
      </c>
      <c r="AR20" s="10">
        <f t="shared" si="0"/>
        <v>35</v>
      </c>
      <c r="AS20" s="10">
        <f t="shared" si="0"/>
        <v>40</v>
      </c>
      <c r="AT20" s="10">
        <f t="shared" si="0"/>
        <v>45</v>
      </c>
    </row>
    <row r="21" spans="1:46" ht="15">
      <c r="A21" s="18">
        <f>'Main Sheet'!$E$18</f>
        <v>2.816681093597809</v>
      </c>
      <c r="B21" s="9">
        <f aca="true" ca="1" t="shared" si="1" ref="B21:Q21">FORECAST($A21,OFFSET(B$3:B$17,MATCH($A21,$A$3:$A$17,1)-1,0,2),OFFSET($A$3:$A$17,MATCH($A21,$A$3:$A$17,1)-1,0,2))</f>
        <v>26</v>
      </c>
      <c r="C21" s="9">
        <f ca="1" t="shared" si="1"/>
        <v>35.366637812804385</v>
      </c>
      <c r="D21" s="9">
        <f ca="1" t="shared" si="1"/>
        <v>44.73327562560876</v>
      </c>
      <c r="E21" s="9">
        <f ca="1" t="shared" si="1"/>
        <v>61.466551251217524</v>
      </c>
      <c r="F21" s="9">
        <f ca="1" t="shared" si="1"/>
        <v>72.66637812804382</v>
      </c>
      <c r="G21" s="9">
        <f ca="1" t="shared" si="1"/>
        <v>94.69939406889202</v>
      </c>
      <c r="H21" s="9">
        <f ca="1" t="shared" si="1"/>
        <v>116.86620500487011</v>
      </c>
      <c r="I21" s="9">
        <f ca="1" t="shared" si="1"/>
        <v>186.59948063047887</v>
      </c>
      <c r="J21" s="9">
        <f ca="1" t="shared" si="1"/>
        <v>200.4326696945008</v>
      </c>
      <c r="K21" s="9">
        <f ca="1" t="shared" si="1"/>
        <v>211.69939406889202</v>
      </c>
      <c r="L21" s="9">
        <f ca="1" t="shared" si="1"/>
        <v>211.0660318816964</v>
      </c>
      <c r="M21" s="9">
        <f ca="1" t="shared" si="1"/>
        <v>219.0660318816964</v>
      </c>
      <c r="N21" s="9">
        <f ca="1" t="shared" si="1"/>
        <v>224.8992209457183</v>
      </c>
      <c r="O21" s="9">
        <f ca="1" t="shared" si="1"/>
        <v>231.63249657132707</v>
      </c>
      <c r="P21" s="9">
        <f ca="1" t="shared" si="1"/>
        <v>238.63249657132707</v>
      </c>
      <c r="Q21" s="9">
        <f ca="1" t="shared" si="1"/>
        <v>241.4326696945008</v>
      </c>
      <c r="R21" s="9">
        <f aca="true" ca="1" t="shared" si="2" ref="R21:AT21">FORECAST($A21,OFFSET(R$3:R$17,MATCH($A21,$A$3:$A$17,1)-1,0,2),OFFSET($A$3:$A$17,MATCH($A21,$A$3:$A$17,1)-1,0,2))</f>
        <v>245.79930750730517</v>
      </c>
      <c r="S21" s="9">
        <f ca="1" t="shared" si="2"/>
        <v>254.4326696945008</v>
      </c>
      <c r="T21" s="9">
        <f ca="1" t="shared" si="2"/>
        <v>259.8662050048701</v>
      </c>
      <c r="U21" s="9">
        <f ca="1" t="shared" si="2"/>
        <v>263.2328428176745</v>
      </c>
      <c r="V21" s="9">
        <f ca="1" t="shared" si="2"/>
        <v>272.63249657132707</v>
      </c>
      <c r="W21" s="9">
        <f ca="1" t="shared" si="2"/>
        <v>276.9991343841315</v>
      </c>
      <c r="X21" s="9">
        <f ca="1" t="shared" si="2"/>
        <v>286.59861501461035</v>
      </c>
      <c r="Y21" s="9">
        <f ca="1" t="shared" si="2"/>
        <v>295.43180407863224</v>
      </c>
      <c r="Z21" s="9">
        <f ca="1" t="shared" si="2"/>
        <v>296.43180407863224</v>
      </c>
      <c r="AA21" s="9">
        <f ca="1" t="shared" si="2"/>
        <v>289.9322368865665</v>
      </c>
      <c r="AB21" s="9">
        <f ca="1" t="shared" si="2"/>
        <v>282.26585875852265</v>
      </c>
      <c r="AC21" s="9">
        <f ca="1" t="shared" si="2"/>
        <v>274.465685635349</v>
      </c>
      <c r="AD21" s="9">
        <f ca="1" t="shared" si="2"/>
        <v>272.19896126095773</v>
      </c>
      <c r="AE21" s="9">
        <f ca="1" t="shared" si="2"/>
        <v>276.465685635349</v>
      </c>
      <c r="AF21" s="9">
        <f ca="1" t="shared" si="2"/>
        <v>271.9991343841315</v>
      </c>
      <c r="AG21" s="9">
        <f ca="1" t="shared" si="2"/>
        <v>256.26585875852265</v>
      </c>
      <c r="AH21" s="9">
        <f ca="1" t="shared" si="2"/>
        <v>243.69852845302347</v>
      </c>
      <c r="AI21" s="9">
        <f ca="1" t="shared" si="2"/>
        <v>234.26499314265413</v>
      </c>
      <c r="AJ21" s="9">
        <f ca="1" t="shared" si="2"/>
        <v>225.9982687682629</v>
      </c>
      <c r="AK21" s="9">
        <f ca="1" t="shared" si="2"/>
        <v>211.36577219693584</v>
      </c>
      <c r="AL21" s="9">
        <f ca="1" t="shared" si="2"/>
        <v>193.0660318816964</v>
      </c>
      <c r="AM21" s="9">
        <f ca="1" t="shared" si="2"/>
        <v>168.53258313291394</v>
      </c>
      <c r="AN21" s="9">
        <f ca="1" t="shared" si="2"/>
        <v>118.86620500487011</v>
      </c>
      <c r="AO21" s="9">
        <f ca="1" t="shared" si="2"/>
        <v>91.29974031523943</v>
      </c>
      <c r="AP21" s="9">
        <f ca="1" t="shared" si="2"/>
        <v>56.66637812804382</v>
      </c>
      <c r="AQ21" s="9">
        <f ca="1" t="shared" si="2"/>
        <v>25.733275625608762</v>
      </c>
      <c r="AR21" s="9">
        <f ca="1" t="shared" si="2"/>
        <v>14.733275625608764</v>
      </c>
      <c r="AS21" s="9">
        <f ca="1" t="shared" si="2"/>
        <v>7.633362187195618</v>
      </c>
      <c r="AT21" s="9">
        <f ca="1" t="shared" si="2"/>
        <v>4.633362187195618</v>
      </c>
    </row>
    <row r="22" spans="1:46" ht="15">
      <c r="A22" s="18">
        <f>'Main Sheet'!E19</f>
        <v>1.4091919596782803</v>
      </c>
      <c r="B22" s="9">
        <f aca="true" ca="1" t="shared" si="3" ref="B22:B30">FORECAST($A22,OFFSET(B$3:B$17,MATCH($A22,$A$3:$A$17,1)-1,0,2),OFFSET($A$3:$A$17,MATCH($A22,$A$3:$A$17,1)-1,0,2))</f>
        <v>25</v>
      </c>
      <c r="C22" s="9">
        <f aca="true" ca="1" t="shared" si="4" ref="C22:AT28">FORECAST($A22,OFFSET(C$3:C$17,MATCH($A22,$A$3:$A$17,1)-1,0,2),OFFSET($A$3:$A$17,MATCH($A22,$A$3:$A$17,1)-1,0,2))</f>
        <v>37.18161608064344</v>
      </c>
      <c r="D22" s="9">
        <f ca="1" t="shared" si="4"/>
        <v>50.81838391935656</v>
      </c>
      <c r="E22" s="9">
        <f ca="1" t="shared" si="4"/>
        <v>78.36323216128687</v>
      </c>
      <c r="F22" s="9">
        <f ca="1" t="shared" si="4"/>
        <v>103.54262512900814</v>
      </c>
      <c r="G22" s="9">
        <f ca="1" t="shared" si="4"/>
        <v>147.71979498380728</v>
      </c>
      <c r="H22" s="9">
        <f ca="1" t="shared" si="4"/>
        <v>181.81171458059006</v>
      </c>
      <c r="I22" s="9">
        <f ca="1" t="shared" si="4"/>
        <v>257.7197949838073</v>
      </c>
      <c r="J22" s="9">
        <f ca="1" t="shared" si="4"/>
        <v>262.62787538702446</v>
      </c>
      <c r="K22" s="9">
        <f ca="1" t="shared" si="4"/>
        <v>280.3543397095982</v>
      </c>
      <c r="L22" s="9">
        <f ca="1" t="shared" si="4"/>
        <v>296.7175718708851</v>
      </c>
      <c r="M22" s="9">
        <f ca="1" t="shared" si="4"/>
        <v>312.0785809192498</v>
      </c>
      <c r="N22" s="9">
        <f ca="1" t="shared" si="4"/>
        <v>340.8969648386064</v>
      </c>
      <c r="O22" s="9">
        <f ca="1" t="shared" si="4"/>
        <v>348.9844382095448</v>
      </c>
      <c r="P22" s="9">
        <f ca="1" t="shared" si="4"/>
        <v>364.62120604825793</v>
      </c>
      <c r="Q22" s="9">
        <f ca="1" t="shared" si="4"/>
        <v>371.80059901597923</v>
      </c>
      <c r="R22" s="9">
        <f ca="1" t="shared" si="4"/>
        <v>383.52484022563084</v>
      </c>
      <c r="S22" s="9">
        <f ca="1" t="shared" si="4"/>
        <v>396.5181708868643</v>
      </c>
      <c r="T22" s="9">
        <f ca="1" t="shared" si="4"/>
        <v>393.6100904836471</v>
      </c>
      <c r="U22" s="9">
        <f ca="1" t="shared" si="4"/>
        <v>417.42625129008155</v>
      </c>
      <c r="V22" s="9">
        <f ca="1" t="shared" si="4"/>
        <v>450.7894834513684</v>
      </c>
      <c r="W22" s="9">
        <f ca="1" t="shared" si="4"/>
        <v>480.96887641908967</v>
      </c>
      <c r="X22" s="9">
        <f ca="1" t="shared" si="4"/>
        <v>477.419581951315</v>
      </c>
      <c r="Y22" s="9">
        <f ca="1" t="shared" si="4"/>
        <v>476.8814030481512</v>
      </c>
      <c r="Z22" s="9">
        <f ca="1" t="shared" si="4"/>
        <v>486.86584125769605</v>
      </c>
      <c r="AA22" s="9">
        <f ca="1" t="shared" si="4"/>
        <v>455.5048322093313</v>
      </c>
      <c r="AB22" s="9">
        <f ca="1" t="shared" si="4"/>
        <v>458.5159477739422</v>
      </c>
      <c r="AC22" s="9">
        <f ca="1" t="shared" si="4"/>
        <v>460.7894834513684</v>
      </c>
      <c r="AD22" s="9">
        <f ca="1" t="shared" si="4"/>
        <v>460.15938495142177</v>
      </c>
      <c r="AE22" s="9">
        <f ca="1" t="shared" si="4"/>
        <v>469.05857290295035</v>
      </c>
      <c r="AF22" s="9">
        <f ca="1" t="shared" si="4"/>
        <v>448.69978696750775</v>
      </c>
      <c r="AG22" s="9">
        <f ca="1" t="shared" si="4"/>
        <v>491.3498934837539</v>
      </c>
      <c r="AH22" s="9">
        <f ca="1" t="shared" si="4"/>
        <v>450.78726033844623</v>
      </c>
      <c r="AI22" s="9">
        <f ca="1" t="shared" si="4"/>
        <v>395.607867370725</v>
      </c>
      <c r="AJ22" s="9">
        <f ca="1" t="shared" si="4"/>
        <v>361.7961527901349</v>
      </c>
      <c r="AK22" s="9">
        <f ca="1" t="shared" si="4"/>
        <v>349.0719115804833</v>
      </c>
      <c r="AL22" s="9">
        <f ca="1" t="shared" si="4"/>
        <v>308.3476703708317</v>
      </c>
      <c r="AM22" s="9">
        <f ca="1" t="shared" si="4"/>
        <v>295.0763578063277</v>
      </c>
      <c r="AN22" s="9">
        <f ca="1" t="shared" si="4"/>
        <v>197.6256522741023</v>
      </c>
      <c r="AO22" s="9">
        <f ca="1" t="shared" si="4"/>
        <v>134.99110754831133</v>
      </c>
      <c r="AP22" s="9">
        <f ca="1" t="shared" si="4"/>
        <v>75.72646432257376</v>
      </c>
      <c r="AQ22" s="9">
        <f ca="1" t="shared" si="4"/>
        <v>39.089696483860635</v>
      </c>
      <c r="AR22" s="9">
        <f ca="1" t="shared" si="4"/>
        <v>13.81838391935656</v>
      </c>
      <c r="AS22" s="9">
        <f ca="1" t="shared" si="4"/>
        <v>7.8183839193565605</v>
      </c>
      <c r="AT22" s="9">
        <f ca="1" t="shared" si="4"/>
        <v>4</v>
      </c>
    </row>
    <row r="23" spans="1:46" ht="15">
      <c r="A23" s="18">
        <f>'Main Sheet'!E20</f>
        <v>0.9395665547817531</v>
      </c>
      <c r="B23" s="9">
        <f ca="1" t="shared" si="3"/>
        <v>24.758266219127012</v>
      </c>
      <c r="C23" s="9">
        <f aca="true" ca="1" t="shared" si="5" ref="C23:Q23">FORECAST($A23,OFFSET(C$3:C$17,MATCH($A23,$A$3:$A$17,1)-1,0,2),OFFSET($A$3:$A$17,MATCH($A23,$A$3:$A$17,1)-1,0,2))</f>
        <v>37.75826621912701</v>
      </c>
      <c r="D23" s="9">
        <f ca="1" t="shared" si="5"/>
        <v>50.483467561745975</v>
      </c>
      <c r="E23" s="9">
        <f ca="1" t="shared" si="5"/>
        <v>80.48346756174598</v>
      </c>
      <c r="F23" s="9">
        <f ca="1" t="shared" si="5"/>
        <v>118.38427293222182</v>
      </c>
      <c r="G23" s="9">
        <f ca="1" t="shared" si="5"/>
        <v>183.8016107409517</v>
      </c>
      <c r="H23" s="9">
        <f ca="1" t="shared" si="5"/>
        <v>216.21894854968158</v>
      </c>
      <c r="I23" s="9">
        <f ca="1" t="shared" si="5"/>
        <v>303.2292281949982</v>
      </c>
      <c r="J23" s="9">
        <f ca="1" t="shared" si="5"/>
        <v>311.2622930715063</v>
      </c>
      <c r="K23" s="9">
        <f ca="1" t="shared" si="5"/>
        <v>330.44928971495887</v>
      </c>
      <c r="L23" s="9">
        <f ca="1" t="shared" si="5"/>
        <v>346.87802013928444</v>
      </c>
      <c r="M23" s="9">
        <f ca="1" t="shared" si="5"/>
        <v>372.1528187966655</v>
      </c>
      <c r="N23" s="9">
        <f ca="1" t="shared" si="5"/>
        <v>402.8118903862684</v>
      </c>
      <c r="O23" s="9">
        <f ca="1" t="shared" si="5"/>
        <v>430.0091666750376</v>
      </c>
      <c r="P23" s="9">
        <f ca="1" t="shared" si="5"/>
        <v>446.6682382646404</v>
      </c>
      <c r="Q23" s="9">
        <f ca="1" t="shared" si="5"/>
        <v>467.6568456490447</v>
      </c>
      <c r="R23" s="9">
        <f ca="1" t="shared" si="4"/>
        <v>496.128920595195</v>
      </c>
      <c r="S23" s="9">
        <f ca="1" t="shared" si="4"/>
        <v>539.2714597465438</v>
      </c>
      <c r="T23" s="9">
        <f ca="1" t="shared" si="4"/>
        <v>540.4904082962254</v>
      </c>
      <c r="U23" s="9">
        <f ca="1" t="shared" si="4"/>
        <v>580.3467561745975</v>
      </c>
      <c r="V23" s="9">
        <f ca="1" t="shared" si="4"/>
        <v>629.8507830269767</v>
      </c>
      <c r="W23" s="9">
        <f ca="1" t="shared" si="4"/>
        <v>731.0094295878425</v>
      </c>
      <c r="X23" s="9">
        <f ca="1" t="shared" si="4"/>
        <v>805.1350112722002</v>
      </c>
      <c r="Y23" s="9">
        <f ca="1" t="shared" si="4"/>
        <v>807.0438703474347</v>
      </c>
      <c r="Z23" s="9">
        <f ca="1" t="shared" si="4"/>
        <v>870.9788535646976</v>
      </c>
      <c r="AA23" s="9">
        <f ca="1" t="shared" si="4"/>
        <v>833.5717954012844</v>
      </c>
      <c r="AB23" s="9">
        <f ca="1" t="shared" si="4"/>
        <v>819.7337808729876</v>
      </c>
      <c r="AC23" s="9">
        <f ca="1" t="shared" si="4"/>
        <v>847.5001007968731</v>
      </c>
      <c r="AD23" s="9">
        <f ca="1" t="shared" si="4"/>
        <v>788.9869072694564</v>
      </c>
      <c r="AE23" s="9">
        <f ca="1" t="shared" si="4"/>
        <v>794.1122260410089</v>
      </c>
      <c r="AF23" s="9">
        <f ca="1" t="shared" si="4"/>
        <v>695.8543848506192</v>
      </c>
      <c r="AG23" s="9">
        <f ca="1" t="shared" si="4"/>
        <v>651.9124608988766</v>
      </c>
      <c r="AH23" s="9">
        <f ca="1" t="shared" si="4"/>
        <v>651.5418065228087</v>
      </c>
      <c r="AI23" s="9">
        <f ca="1" t="shared" si="4"/>
        <v>554.9955481188838</v>
      </c>
      <c r="AJ23" s="9">
        <f ca="1" t="shared" si="4"/>
        <v>480.370654376068</v>
      </c>
      <c r="AK23" s="9">
        <f ca="1" t="shared" si="4"/>
        <v>444.85523490809305</v>
      </c>
      <c r="AL23" s="9">
        <f ca="1" t="shared" si="4"/>
        <v>395.60210851162435</v>
      </c>
      <c r="AM23" s="9">
        <f ca="1" t="shared" si="4"/>
        <v>373.94303692202146</v>
      </c>
      <c r="AN23" s="9">
        <f ca="1" t="shared" si="4"/>
        <v>252.96582215321288</v>
      </c>
      <c r="AO23" s="9">
        <f ca="1" t="shared" si="4"/>
        <v>177.4059451931342</v>
      </c>
      <c r="AP23" s="9">
        <f ca="1" t="shared" si="4"/>
        <v>81.17560402785689</v>
      </c>
      <c r="AQ23" s="9">
        <f ca="1" t="shared" si="4"/>
        <v>44.96693512349195</v>
      </c>
      <c r="AR23" s="9">
        <f ca="1" t="shared" si="4"/>
        <v>13</v>
      </c>
      <c r="AS23" s="9">
        <f ca="1" t="shared" si="4"/>
        <v>7</v>
      </c>
      <c r="AT23" s="9">
        <f ca="1" t="shared" si="4"/>
        <v>4</v>
      </c>
    </row>
    <row r="24" spans="1:46" ht="15">
      <c r="A24" s="18">
        <f>'Main Sheet'!E21</f>
        <v>0.7047025512948883</v>
      </c>
      <c r="B24" s="9">
        <f ca="1" t="shared" si="3"/>
        <v>23.818810205179552</v>
      </c>
      <c r="C24" s="9">
        <f ca="1" t="shared" si="4"/>
        <v>36.81881020517955</v>
      </c>
      <c r="D24" s="9">
        <f ca="1" t="shared" si="4"/>
        <v>52.362379589640895</v>
      </c>
      <c r="E24" s="9">
        <f ca="1" t="shared" si="4"/>
        <v>82.3623795896409</v>
      </c>
      <c r="F24" s="9">
        <f ca="1" t="shared" si="4"/>
        <v>131.53665712748625</v>
      </c>
      <c r="G24" s="9">
        <f ca="1" t="shared" si="4"/>
        <v>206.3485550756907</v>
      </c>
      <c r="H24" s="9">
        <f ca="1" t="shared" si="4"/>
        <v>248.16045302389517</v>
      </c>
      <c r="I24" s="9">
        <f ca="1" t="shared" si="4"/>
        <v>362.41495707368813</v>
      </c>
      <c r="J24" s="9">
        <f ca="1" t="shared" si="4"/>
        <v>366.6901978944063</v>
      </c>
      <c r="K24" s="9">
        <f ca="1" t="shared" si="4"/>
        <v>378.83127443325304</v>
      </c>
      <c r="L24" s="9">
        <f ca="1" t="shared" si="4"/>
        <v>389.1535407669201</v>
      </c>
      <c r="M24" s="9">
        <f ca="1" t="shared" si="4"/>
        <v>411.60997138245875</v>
      </c>
      <c r="N24" s="9">
        <f ca="1" t="shared" si="4"/>
        <v>452.6030591254837</v>
      </c>
      <c r="O24" s="9">
        <f ca="1" t="shared" si="4"/>
        <v>499.99863971412327</v>
      </c>
      <c r="P24" s="9">
        <f ca="1" t="shared" si="4"/>
        <v>526.9917274571482</v>
      </c>
      <c r="Q24" s="9">
        <f ca="1" t="shared" si="4"/>
        <v>563.4813590716856</v>
      </c>
      <c r="R24" s="9">
        <f ca="1" t="shared" si="4"/>
        <v>609.3333702758639</v>
      </c>
      <c r="S24" s="9">
        <f ca="1" t="shared" si="4"/>
        <v>664.6888376085296</v>
      </c>
      <c r="T24" s="9">
        <f ca="1" t="shared" si="4"/>
        <v>697.8492906324248</v>
      </c>
      <c r="U24" s="9">
        <f ca="1" t="shared" si="4"/>
        <v>768.2379589640893</v>
      </c>
      <c r="V24" s="9">
        <f ca="1" t="shared" si="4"/>
        <v>874.1093466533162</v>
      </c>
      <c r="W24" s="9">
        <f ca="1" t="shared" si="4"/>
        <v>1212.9503647428892</v>
      </c>
      <c r="X24" s="9">
        <f ca="1" t="shared" si="4"/>
        <v>1528.5161420117438</v>
      </c>
      <c r="Y24" s="9">
        <f ca="1" t="shared" si="4"/>
        <v>1654.4331949280427</v>
      </c>
      <c r="Z24" s="9">
        <f ca="1" t="shared" si="4"/>
        <v>1683.138577622276</v>
      </c>
      <c r="AA24" s="9">
        <f ca="1" t="shared" si="4"/>
        <v>1663.5811837238648</v>
      </c>
      <c r="AB24" s="9">
        <f ca="1" t="shared" si="4"/>
        <v>1759.1897948204464</v>
      </c>
      <c r="AC24" s="9">
        <f ca="1" t="shared" si="4"/>
        <v>1898.7513804040796</v>
      </c>
      <c r="AD24" s="9">
        <f ca="1" t="shared" si="4"/>
        <v>1713.8813530007296</v>
      </c>
      <c r="AE24" s="9">
        <f ca="1" t="shared" si="4"/>
        <v>1548.4954052408189</v>
      </c>
      <c r="AF24" s="9">
        <f ca="1" t="shared" si="4"/>
        <v>1223.828664689091</v>
      </c>
      <c r="AG24" s="9">
        <f ca="1" t="shared" si="4"/>
        <v>1059.6363709520738</v>
      </c>
      <c r="AH24" s="9">
        <f ca="1" t="shared" si="4"/>
        <v>945.1218108813896</v>
      </c>
      <c r="AI24" s="9">
        <f ca="1" t="shared" si="4"/>
        <v>725.9765426573213</v>
      </c>
      <c r="AJ24" s="9">
        <f ca="1" t="shared" si="4"/>
        <v>594.5145600706842</v>
      </c>
      <c r="AK24" s="9">
        <f ca="1" t="shared" si="4"/>
        <v>518.1328039959949</v>
      </c>
      <c r="AL24" s="9">
        <f ca="1" t="shared" si="4"/>
        <v>483.44124581571174</v>
      </c>
      <c r="AM24" s="9">
        <f ca="1" t="shared" si="4"/>
        <v>451.44815807268685</v>
      </c>
      <c r="AN24" s="9">
        <f ca="1" t="shared" si="4"/>
        <v>299.46889484361213</v>
      </c>
      <c r="AO24" s="9">
        <f ca="1" t="shared" si="4"/>
        <v>202.30152956274185</v>
      </c>
      <c r="AP24" s="9">
        <f ca="1" t="shared" si="4"/>
        <v>89.63070815338402</v>
      </c>
      <c r="AQ24" s="9">
        <f ca="1" t="shared" si="4"/>
        <v>48.72475917928179</v>
      </c>
      <c r="AR24" s="9">
        <f ca="1" t="shared" si="4"/>
        <v>13</v>
      </c>
      <c r="AS24" s="9">
        <f ca="1" t="shared" si="4"/>
        <v>7</v>
      </c>
      <c r="AT24" s="9">
        <f ca="1" t="shared" si="4"/>
        <v>4</v>
      </c>
    </row>
    <row r="25" spans="1:46" ht="15">
      <c r="A25" s="18">
        <f>'Main Sheet'!E22</f>
        <v>0.5637722750155958</v>
      </c>
      <c r="B25" s="9">
        <f ca="1" t="shared" si="3"/>
        <v>23.255089100062385</v>
      </c>
      <c r="C25" s="9">
        <f ca="1" t="shared" si="4"/>
        <v>36.255089100062385</v>
      </c>
      <c r="D25" s="9">
        <f ca="1" t="shared" si="4"/>
        <v>53.48982179987523</v>
      </c>
      <c r="E25" s="9">
        <f ca="1" t="shared" si="4"/>
        <v>83.48982179987523</v>
      </c>
      <c r="F25" s="9">
        <f ca="1" t="shared" si="4"/>
        <v>139.42875259912663</v>
      </c>
      <c r="G25" s="9">
        <f ca="1" t="shared" si="4"/>
        <v>219.87786159850282</v>
      </c>
      <c r="H25" s="9">
        <f ca="1" t="shared" si="4"/>
        <v>267.326970597879</v>
      </c>
      <c r="I25" s="9">
        <f ca="1" t="shared" si="4"/>
        <v>397.92938669606986</v>
      </c>
      <c r="J25" s="9">
        <f ca="1" t="shared" si="4"/>
        <v>399.94974309631937</v>
      </c>
      <c r="K25" s="9">
        <f ca="1" t="shared" si="4"/>
        <v>407.86291134678726</v>
      </c>
      <c r="L25" s="9">
        <f ca="1" t="shared" si="4"/>
        <v>414.52099049719277</v>
      </c>
      <c r="M25" s="9">
        <f ca="1" t="shared" si="4"/>
        <v>435.2862577973799</v>
      </c>
      <c r="N25" s="9">
        <f ca="1" t="shared" si="4"/>
        <v>482.4802776966937</v>
      </c>
      <c r="O25" s="9">
        <f ca="1" t="shared" si="4"/>
        <v>541.9958620453524</v>
      </c>
      <c r="P25" s="9">
        <f ca="1" t="shared" si="4"/>
        <v>575.1898819446662</v>
      </c>
      <c r="Q25" s="9">
        <f ca="1" t="shared" si="4"/>
        <v>620.9809117936369</v>
      </c>
      <c r="R25" s="9">
        <f ca="1" t="shared" si="4"/>
        <v>677.2617634424828</v>
      </c>
      <c r="S25" s="9">
        <f ca="1" t="shared" si="4"/>
        <v>739.9456051416719</v>
      </c>
      <c r="T25" s="9">
        <f ca="1" t="shared" si="4"/>
        <v>792.2725757395508</v>
      </c>
      <c r="U25" s="9">
        <f ca="1" t="shared" si="4"/>
        <v>880.9821799875233</v>
      </c>
      <c r="V25" s="9">
        <f ca="1" t="shared" si="4"/>
        <v>1020.6768339837804</v>
      </c>
      <c r="W25" s="9">
        <f ca="1" t="shared" si="4"/>
        <v>1502.1392916679974</v>
      </c>
      <c r="X25" s="9">
        <f ca="1" t="shared" si="4"/>
        <v>1962.581392951965</v>
      </c>
      <c r="Y25" s="9">
        <f ca="1" t="shared" si="4"/>
        <v>2162.9096317437306</v>
      </c>
      <c r="Z25" s="9">
        <f ca="1" t="shared" si="4"/>
        <v>2170.4754729960696</v>
      </c>
      <c r="AA25" s="9">
        <f ca="1" t="shared" si="4"/>
        <v>2161.6287800948844</v>
      </c>
      <c r="AB25" s="9">
        <f ca="1" t="shared" si="4"/>
        <v>2322.9108999376167</v>
      </c>
      <c r="AC25" s="9">
        <f ca="1" t="shared" si="4"/>
        <v>2529.5552970301933</v>
      </c>
      <c r="AD25" s="9">
        <f ca="1" t="shared" si="4"/>
        <v>2268.864780988584</v>
      </c>
      <c r="AE25" s="9">
        <f ca="1" t="shared" si="4"/>
        <v>2001.1634526499063</v>
      </c>
      <c r="AF25" s="9">
        <f ca="1" t="shared" si="4"/>
        <v>1540.6399257649407</v>
      </c>
      <c r="AG25" s="9">
        <f ca="1" t="shared" si="4"/>
        <v>1304.2913305729257</v>
      </c>
      <c r="AH25" s="9">
        <f ca="1" t="shared" si="4"/>
        <v>1121.2846562305053</v>
      </c>
      <c r="AI25" s="9">
        <f ca="1" t="shared" si="4"/>
        <v>828.5737837886463</v>
      </c>
      <c r="AJ25" s="9">
        <f ca="1" t="shared" si="4"/>
        <v>663.0066743424204</v>
      </c>
      <c r="AK25" s="9">
        <f ca="1" t="shared" si="4"/>
        <v>562.1030501951341</v>
      </c>
      <c r="AL25" s="9">
        <f ca="1" t="shared" si="4"/>
        <v>536.1491691441672</v>
      </c>
      <c r="AM25" s="9">
        <f ca="1" t="shared" si="4"/>
        <v>497.9551492448534</v>
      </c>
      <c r="AN25" s="9">
        <f ca="1" t="shared" si="4"/>
        <v>327.373089546912</v>
      </c>
      <c r="AO25" s="9">
        <f ca="1" t="shared" si="4"/>
        <v>217.24013884834685</v>
      </c>
      <c r="AP25" s="9">
        <f ca="1" t="shared" si="4"/>
        <v>94.70419809943854</v>
      </c>
      <c r="AQ25" s="9">
        <f ca="1" t="shared" si="4"/>
        <v>50.97964359975047</v>
      </c>
      <c r="AR25" s="9">
        <f ca="1" t="shared" si="4"/>
        <v>13</v>
      </c>
      <c r="AS25" s="9">
        <f ca="1" t="shared" si="4"/>
        <v>7</v>
      </c>
      <c r="AT25" s="9">
        <f ca="1" t="shared" si="4"/>
        <v>4</v>
      </c>
    </row>
    <row r="26" spans="1:46" ht="15">
      <c r="A26" s="18">
        <f>'Main Sheet'!E23</f>
        <v>0.46981486207897166</v>
      </c>
      <c r="B26" s="9">
        <f ca="1" t="shared" si="3"/>
        <v>23</v>
      </c>
      <c r="C26" s="9">
        <f ca="1" t="shared" si="4"/>
        <v>36.120740551684115</v>
      </c>
      <c r="D26" s="9">
        <f ca="1" t="shared" si="4"/>
        <v>54.060370275842054</v>
      </c>
      <c r="E26" s="9">
        <f ca="1" t="shared" si="4"/>
        <v>85.02629468931497</v>
      </c>
      <c r="F26" s="9">
        <f ca="1" t="shared" si="4"/>
        <v>145.05258937862993</v>
      </c>
      <c r="G26" s="9">
        <f ca="1" t="shared" si="4"/>
        <v>231.8559167566795</v>
      </c>
      <c r="H26" s="9">
        <f ca="1" t="shared" si="4"/>
        <v>284.51220889372996</v>
      </c>
      <c r="I26" s="9">
        <f ca="1" t="shared" si="4"/>
        <v>429.6359014430927</v>
      </c>
      <c r="J26" s="9">
        <f ca="1" t="shared" si="4"/>
        <v>433.111082752617</v>
      </c>
      <c r="K26" s="9">
        <f ca="1" t="shared" si="4"/>
        <v>442.3710776480881</v>
      </c>
      <c r="L26" s="9">
        <f ca="1" t="shared" si="4"/>
        <v>450.32922116434884</v>
      </c>
      <c r="M26" s="9">
        <f ca="1" t="shared" si="4"/>
        <v>475.76254599013396</v>
      </c>
      <c r="N26" s="9">
        <f ca="1" t="shared" si="4"/>
        <v>532.0410546777078</v>
      </c>
      <c r="O26" s="9">
        <f ca="1" t="shared" si="4"/>
        <v>600.8443820557574</v>
      </c>
      <c r="P26" s="9">
        <f ca="1" t="shared" si="4"/>
        <v>634.188089918707</v>
      </c>
      <c r="Q26" s="9">
        <f ca="1" t="shared" si="4"/>
        <v>687.3273442624939</v>
      </c>
      <c r="R26" s="9">
        <f ca="1" t="shared" si="4"/>
        <v>754.9680746051201</v>
      </c>
      <c r="S26" s="9">
        <f ca="1" t="shared" si="4"/>
        <v>828.2125077061669</v>
      </c>
      <c r="T26" s="9">
        <f ca="1" t="shared" si="4"/>
        <v>910.1609934233607</v>
      </c>
      <c r="U26" s="9">
        <f ca="1" t="shared" si="4"/>
        <v>1044.5301941695936</v>
      </c>
      <c r="V26" s="9">
        <f ca="1" t="shared" si="4"/>
        <v>1284.1089506243152</v>
      </c>
      <c r="W26" s="9">
        <f ca="1" t="shared" si="4"/>
        <v>1913.057709631301</v>
      </c>
      <c r="X26" s="9">
        <f ca="1" t="shared" si="4"/>
        <v>2561.73011014236</v>
      </c>
      <c r="Y26" s="9">
        <f ca="1" t="shared" si="4"/>
        <v>2859.72260253494</v>
      </c>
      <c r="Z26" s="9">
        <f ca="1" t="shared" si="4"/>
        <v>2968.2002073259046</v>
      </c>
      <c r="AA26" s="9">
        <f ca="1" t="shared" si="4"/>
        <v>2965.6490939461128</v>
      </c>
      <c r="AB26" s="9">
        <f ca="1" t="shared" si="4"/>
        <v>3186.7738615913004</v>
      </c>
      <c r="AC26" s="9">
        <f ca="1" t="shared" si="4"/>
        <v>3359.7209989228777</v>
      </c>
      <c r="AD26" s="9">
        <f ca="1" t="shared" si="4"/>
        <v>3013.104413077919</v>
      </c>
      <c r="AE26" s="9">
        <f ca="1" t="shared" si="4"/>
        <v>2657.0867010918473</v>
      </c>
      <c r="AF26" s="9">
        <f ca="1" t="shared" si="4"/>
        <v>2015.0705927178387</v>
      </c>
      <c r="AG26" s="9">
        <f ca="1" t="shared" si="4"/>
        <v>1707.5543567306067</v>
      </c>
      <c r="AH26" s="9">
        <f ca="1" t="shared" si="4"/>
        <v>1413.261889860671</v>
      </c>
      <c r="AI26" s="9">
        <f ca="1" t="shared" si="4"/>
        <v>1008.8409015418397</v>
      </c>
      <c r="AJ26" s="9">
        <f ca="1" t="shared" si="4"/>
        <v>792.1016982433421</v>
      </c>
      <c r="AK26" s="9">
        <f ca="1" t="shared" si="4"/>
        <v>639.8347242566903</v>
      </c>
      <c r="AL26" s="9">
        <f ca="1" t="shared" si="4"/>
        <v>598.6369765389163</v>
      </c>
      <c r="AM26" s="9">
        <f ca="1" t="shared" si="4"/>
        <v>555.282535781076</v>
      </c>
      <c r="AN26" s="9">
        <f ca="1" t="shared" si="4"/>
        <v>350.50442799651785</v>
      </c>
      <c r="AO26" s="9">
        <f ca="1" t="shared" si="4"/>
        <v>230.58036006678418</v>
      </c>
      <c r="AP26" s="9">
        <f ca="1" t="shared" si="4"/>
        <v>97.60370275842057</v>
      </c>
      <c r="AQ26" s="9">
        <f ca="1" t="shared" si="4"/>
        <v>52.18111082752617</v>
      </c>
      <c r="AR26" s="9">
        <f ca="1" t="shared" si="4"/>
        <v>13</v>
      </c>
      <c r="AS26" s="9">
        <f ca="1" t="shared" si="4"/>
        <v>6.939629724157943</v>
      </c>
      <c r="AT26" s="9">
        <f ca="1" t="shared" si="4"/>
        <v>4</v>
      </c>
    </row>
    <row r="27" spans="1:46" ht="15">
      <c r="A27" s="18">
        <f>'Main Sheet'!E24</f>
        <v>0.4027008477005295</v>
      </c>
      <c r="B27" s="9">
        <f ca="1" t="shared" si="3"/>
        <v>23</v>
      </c>
      <c r="C27" s="9">
        <f ca="1" t="shared" si="4"/>
        <v>36.38919660919788</v>
      </c>
      <c r="D27" s="9">
        <f ca="1" t="shared" si="4"/>
        <v>54.19459830459894</v>
      </c>
      <c r="E27" s="9">
        <f ca="1" t="shared" si="4"/>
        <v>87.308171178182</v>
      </c>
      <c r="F27" s="9">
        <f ca="1" t="shared" si="4"/>
        <v>149.616342356364</v>
      </c>
      <c r="G27" s="9">
        <f ca="1" t="shared" si="4"/>
        <v>244.87603554609728</v>
      </c>
      <c r="H27" s="9">
        <f ca="1" t="shared" si="4"/>
        <v>303.4383609484507</v>
      </c>
      <c r="I27" s="9">
        <f ca="1" t="shared" si="4"/>
        <v>464.4009608911257</v>
      </c>
      <c r="J27" s="9">
        <f ca="1" t="shared" si="4"/>
        <v>473.3794913796823</v>
      </c>
      <c r="K27" s="9">
        <f ca="1" t="shared" si="4"/>
        <v>489.8877998280251</v>
      </c>
      <c r="L27" s="9">
        <f ca="1" t="shared" si="4"/>
        <v>504.4231167533732</v>
      </c>
      <c r="M27" s="9">
        <f ca="1" t="shared" si="4"/>
        <v>541.9369641672779</v>
      </c>
      <c r="N27" s="9">
        <f ca="1" t="shared" si="4"/>
        <v>612.1751878455677</v>
      </c>
      <c r="O27" s="9">
        <f ca="1" t="shared" si="4"/>
        <v>689.434881035301</v>
      </c>
      <c r="P27" s="9">
        <f ca="1" t="shared" si="4"/>
        <v>716.8725556329476</v>
      </c>
      <c r="Q27" s="9">
        <f ca="1" t="shared" si="4"/>
        <v>776.9916674720926</v>
      </c>
      <c r="R27" s="9">
        <f ca="1" t="shared" si="4"/>
        <v>859.3974809779761</v>
      </c>
      <c r="S27" s="9">
        <f ca="1" t="shared" si="4"/>
        <v>948.749277529849</v>
      </c>
      <c r="T27" s="9">
        <f ca="1" t="shared" si="4"/>
        <v>1077.2748892256816</v>
      </c>
      <c r="U27" s="9">
        <f ca="1" t="shared" si="4"/>
        <v>1294.731239772426</v>
      </c>
      <c r="V27" s="9">
        <f ca="1" t="shared" si="4"/>
        <v>1722.3634645155425</v>
      </c>
      <c r="W27" s="9">
        <f ca="1" t="shared" si="4"/>
        <v>2535.7415350344872</v>
      </c>
      <c r="X27" s="9">
        <f ca="1" t="shared" si="4"/>
        <v>3457.1652899795354</v>
      </c>
      <c r="Y27" s="9">
        <f ca="1" t="shared" si="4"/>
        <v>3897.4394928544125</v>
      </c>
      <c r="Z27" s="9">
        <f ca="1" t="shared" si="4"/>
        <v>4251.554390270475</v>
      </c>
      <c r="AA27" s="9">
        <f ca="1" t="shared" si="4"/>
        <v>4252.22474958085</v>
      </c>
      <c r="AB27" s="9">
        <f ca="1" t="shared" si="4"/>
        <v>4540.3293035757215</v>
      </c>
      <c r="AC27" s="9">
        <f ca="1" t="shared" si="4"/>
        <v>4570.860502396245</v>
      </c>
      <c r="AD27" s="9">
        <f ca="1" t="shared" si="4"/>
        <v>4109.47895196415</v>
      </c>
      <c r="AE27" s="9">
        <f ca="1" t="shared" si="4"/>
        <v>3660.038531963287</v>
      </c>
      <c r="AF27" s="9">
        <f ca="1" t="shared" si="4"/>
        <v>2751.1771024205927</v>
      </c>
      <c r="AG27" s="9">
        <f ca="1" t="shared" si="4"/>
        <v>2358.023384086468</v>
      </c>
      <c r="AH27" s="9">
        <f ca="1" t="shared" si="4"/>
        <v>1885.2076389698764</v>
      </c>
      <c r="AI27" s="9">
        <f ca="1" t="shared" si="4"/>
        <v>1306.4244412958521</v>
      </c>
      <c r="AJ27" s="9">
        <f ca="1" t="shared" si="4"/>
        <v>1010.2222449732792</v>
      </c>
      <c r="AK27" s="9">
        <f ca="1" t="shared" si="4"/>
        <v>768.4251758057854</v>
      </c>
      <c r="AL27" s="9">
        <f ca="1" t="shared" si="4"/>
        <v>684.5429149433222</v>
      </c>
      <c r="AM27" s="9">
        <f ca="1" t="shared" si="4"/>
        <v>635.9535810639636</v>
      </c>
      <c r="AN27" s="9">
        <f ca="1" t="shared" si="4"/>
        <v>373.86010500021575</v>
      </c>
      <c r="AO27" s="9">
        <f ca="1" t="shared" si="4"/>
        <v>245.21121520128457</v>
      </c>
      <c r="AP27" s="9">
        <f ca="1" t="shared" si="4"/>
        <v>98.94598304598941</v>
      </c>
      <c r="AQ27" s="9">
        <f ca="1" t="shared" si="4"/>
        <v>52.58379491379682</v>
      </c>
      <c r="AR27" s="9">
        <f ca="1" t="shared" si="4"/>
        <v>13</v>
      </c>
      <c r="AS27" s="9">
        <f ca="1" t="shared" si="4"/>
        <v>6.805401695401059</v>
      </c>
      <c r="AT27" s="9">
        <f ca="1" t="shared" si="4"/>
        <v>4</v>
      </c>
    </row>
    <row r="28" spans="1:46" ht="15">
      <c r="A28" s="18">
        <f>'Main Sheet'!E25</f>
        <v>0.352364601613547</v>
      </c>
      <c r="B28" s="9">
        <f ca="1" t="shared" si="3"/>
        <v>23</v>
      </c>
      <c r="C28" s="9">
        <f ca="1" t="shared" si="4"/>
        <v>36.590541593545815</v>
      </c>
      <c r="D28" s="9">
        <f ca="1" t="shared" si="4"/>
        <v>54.295270796772904</v>
      </c>
      <c r="E28" s="9">
        <f ca="1" t="shared" si="4"/>
        <v>89.0196035451394</v>
      </c>
      <c r="F28" s="9">
        <f ca="1" t="shared" si="4"/>
        <v>153.0392070902788</v>
      </c>
      <c r="G28" s="9">
        <f ca="1" t="shared" si="4"/>
        <v>254.64126728697187</v>
      </c>
      <c r="H28" s="9">
        <f ca="1" t="shared" si="4"/>
        <v>317.63318234497973</v>
      </c>
      <c r="I28" s="9">
        <f aca="true" ca="1" t="shared" si="6" ref="C28:AT30">FORECAST($A28,OFFSET(I$3:I$17,MATCH($A28,$A$3:$A$17,1)-1,0,2),OFFSET($A$3:$A$17,MATCH($A28,$A$3:$A$17,1)-1,0,2))</f>
        <v>490.4751363641826</v>
      </c>
      <c r="J28" s="9">
        <f ca="1" t="shared" si="6"/>
        <v>503.5812390318718</v>
      </c>
      <c r="K28" s="9">
        <f ca="1" t="shared" si="6"/>
        <v>525.5258620576087</v>
      </c>
      <c r="L28" s="9">
        <f ca="1" t="shared" si="6"/>
        <v>544.9941310994811</v>
      </c>
      <c r="M28" s="9">
        <f ca="1" t="shared" si="6"/>
        <v>591.5685028090427</v>
      </c>
      <c r="N28" s="9">
        <f ca="1" t="shared" si="6"/>
        <v>672.2766656734249</v>
      </c>
      <c r="O28" s="9">
        <f ca="1" t="shared" si="6"/>
        <v>755.8787258701179</v>
      </c>
      <c r="P28" s="9">
        <f ca="1" t="shared" si="6"/>
        <v>778.8868108121101</v>
      </c>
      <c r="Q28" s="9">
        <f ca="1" t="shared" si="6"/>
        <v>844.2408922443012</v>
      </c>
      <c r="R28" s="9">
        <f ca="1" t="shared" si="6"/>
        <v>937.7206798893209</v>
      </c>
      <c r="S28" s="9">
        <f ca="1" t="shared" si="6"/>
        <v>1039.1531755020696</v>
      </c>
      <c r="T28" s="9">
        <f ca="1" t="shared" si="6"/>
        <v>1202.612141982268</v>
      </c>
      <c r="U28" s="9">
        <f ca="1" t="shared" si="6"/>
        <v>1482.3847651846968</v>
      </c>
      <c r="V28" s="9">
        <f ca="1" t="shared" si="6"/>
        <v>2051.059151463538</v>
      </c>
      <c r="W28" s="9">
        <f ca="1" t="shared" si="6"/>
        <v>3002.761226229511</v>
      </c>
      <c r="X28" s="9">
        <f ca="1" t="shared" si="6"/>
        <v>4128.751485272056</v>
      </c>
      <c r="Y28" s="9">
        <f ca="1" t="shared" si="6"/>
        <v>4675.738529851336</v>
      </c>
      <c r="Z28" s="9">
        <f ca="1" t="shared" si="6"/>
        <v>5214.084087945755</v>
      </c>
      <c r="AA28" s="9">
        <f ca="1" t="shared" si="6"/>
        <v>5217.1705870683045</v>
      </c>
      <c r="AB28" s="9">
        <f ca="1" t="shared" si="6"/>
        <v>5555.510714657984</v>
      </c>
      <c r="AC28" s="9">
        <f ca="1" t="shared" si="6"/>
        <v>5479.228399281931</v>
      </c>
      <c r="AD28" s="9">
        <f ca="1" t="shared" si="6"/>
        <v>4931.771868041096</v>
      </c>
      <c r="AE28" s="9">
        <f ca="1" t="shared" si="6"/>
        <v>4412.263393487154</v>
      </c>
      <c r="AF28" s="9">
        <f ca="1" t="shared" si="6"/>
        <v>3303.2650495026164</v>
      </c>
      <c r="AG28" s="9">
        <f ca="1" t="shared" si="6"/>
        <v>2845.8822811615028</v>
      </c>
      <c r="AH28" s="9">
        <f ca="1" t="shared" si="6"/>
        <v>2239.172121453538</v>
      </c>
      <c r="AI28" s="9">
        <f ca="1" t="shared" si="6"/>
        <v>1529.6153564455326</v>
      </c>
      <c r="AJ28" s="9">
        <f ca="1" t="shared" si="6"/>
        <v>1173.8150447559724</v>
      </c>
      <c r="AK28" s="9">
        <f ca="1" t="shared" si="6"/>
        <v>864.869423308444</v>
      </c>
      <c r="AL28" s="9">
        <f ca="1" t="shared" si="6"/>
        <v>748.9733099346598</v>
      </c>
      <c r="AM28" s="9">
        <f ca="1" t="shared" si="6"/>
        <v>696.4577488605165</v>
      </c>
      <c r="AN28" s="9">
        <f ca="1" t="shared" si="6"/>
        <v>391.3771186384856</v>
      </c>
      <c r="AO28" s="9">
        <f ca="1" t="shared" si="6"/>
        <v>256.18451684824674</v>
      </c>
      <c r="AP28" s="9">
        <f ca="1" t="shared" si="6"/>
        <v>99.95270796772905</v>
      </c>
      <c r="AQ28" s="9">
        <f ca="1" t="shared" si="6"/>
        <v>52.88581239031872</v>
      </c>
      <c r="AR28" s="9">
        <f ca="1" t="shared" si="6"/>
        <v>13</v>
      </c>
      <c r="AS28" s="9">
        <f ca="1" t="shared" si="6"/>
        <v>6.704729203227094</v>
      </c>
      <c r="AT28" s="9">
        <f ca="1" t="shared" si="6"/>
        <v>4</v>
      </c>
    </row>
    <row r="29" spans="1:46" ht="15">
      <c r="A29" s="18">
        <f>'Main Sheet'!E26</f>
        <v>0.3132138079561664</v>
      </c>
      <c r="B29" s="9">
        <f ca="1" t="shared" si="3"/>
        <v>23</v>
      </c>
      <c r="C29" s="9">
        <f ca="1" t="shared" si="6"/>
        <v>36.74714476817533</v>
      </c>
      <c r="D29" s="9">
        <f ca="1" t="shared" si="6"/>
        <v>54.373572384087666</v>
      </c>
      <c r="E29" s="9">
        <f ca="1" t="shared" si="6"/>
        <v>90.35073052949035</v>
      </c>
      <c r="F29" s="9">
        <f ca="1" t="shared" si="6"/>
        <v>155.7014610589807</v>
      </c>
      <c r="G29" s="9">
        <f ca="1" t="shared" si="6"/>
        <v>262.2365212565037</v>
      </c>
      <c r="H29" s="9">
        <f ca="1" t="shared" si="6"/>
        <v>328.67370615636105</v>
      </c>
      <c r="I29" s="9">
        <f ca="1" t="shared" si="6"/>
        <v>510.7552474787058</v>
      </c>
      <c r="J29" s="9">
        <f ca="1" t="shared" si="6"/>
        <v>527.0717152263002</v>
      </c>
      <c r="K29" s="9">
        <f ca="1" t="shared" si="6"/>
        <v>553.2446239670342</v>
      </c>
      <c r="L29" s="9">
        <f ca="1" t="shared" si="6"/>
        <v>576.5496707873299</v>
      </c>
      <c r="M29" s="9">
        <f ca="1" t="shared" si="6"/>
        <v>630.1711853552199</v>
      </c>
      <c r="N29" s="9">
        <f ca="1" t="shared" si="6"/>
        <v>719.0227133003373</v>
      </c>
      <c r="O29" s="9">
        <f ca="1" t="shared" si="6"/>
        <v>807.5577734978604</v>
      </c>
      <c r="P29" s="9">
        <f ca="1" t="shared" si="6"/>
        <v>827.120588598003</v>
      </c>
      <c r="Q29" s="9">
        <f ca="1" t="shared" si="6"/>
        <v>896.5463525705618</v>
      </c>
      <c r="R29" s="9">
        <f ca="1" t="shared" si="6"/>
        <v>998.6393148202051</v>
      </c>
      <c r="S29" s="9">
        <f ca="1" t="shared" si="6"/>
        <v>1109.468000910725</v>
      </c>
      <c r="T29" s="9">
        <f ca="1" t="shared" si="6"/>
        <v>1300.0976181891456</v>
      </c>
      <c r="U29" s="9">
        <f ca="1" t="shared" si="6"/>
        <v>1628.3389239394116</v>
      </c>
      <c r="V29" s="9">
        <f ca="1" t="shared" si="6"/>
        <v>2306.7138340462334</v>
      </c>
      <c r="W29" s="9">
        <f ca="1" t="shared" si="6"/>
        <v>3366.0022897826884</v>
      </c>
      <c r="X29" s="9">
        <f ca="1" t="shared" si="6"/>
        <v>4651.1013742488285</v>
      </c>
      <c r="Y29" s="9">
        <f ca="1" t="shared" si="6"/>
        <v>5281.088101381755</v>
      </c>
      <c r="Z29" s="9">
        <f ca="1" t="shared" si="6"/>
        <v>5962.725564262187</v>
      </c>
      <c r="AA29" s="9">
        <f ca="1" t="shared" si="6"/>
        <v>5967.69130148029</v>
      </c>
      <c r="AB29" s="9">
        <f ca="1" t="shared" si="6"/>
        <v>6345.103921140037</v>
      </c>
      <c r="AC29" s="9">
        <f ca="1" t="shared" si="6"/>
        <v>6185.743621623022</v>
      </c>
      <c r="AD29" s="9">
        <f ca="1" t="shared" si="6"/>
        <v>5571.339233228066</v>
      </c>
      <c r="AE29" s="9">
        <f ca="1" t="shared" si="6"/>
        <v>4997.33285390305</v>
      </c>
      <c r="AF29" s="9">
        <f ca="1" t="shared" si="6"/>
        <v>3732.670954336767</v>
      </c>
      <c r="AG29" s="9">
        <f ca="1" t="shared" si="6"/>
        <v>3225.3317732888354</v>
      </c>
      <c r="AH29" s="9">
        <f ca="1" t="shared" si="6"/>
        <v>2514.480502452238</v>
      </c>
      <c r="AI29" s="9">
        <f ca="1" t="shared" si="6"/>
        <v>1703.2099755223583</v>
      </c>
      <c r="AJ29" s="9">
        <f ca="1" t="shared" si="6"/>
        <v>1301.0551241424591</v>
      </c>
      <c r="AK29" s="9">
        <f ca="1" t="shared" si="6"/>
        <v>939.8823439559852</v>
      </c>
      <c r="AL29" s="9">
        <f ca="1" t="shared" si="6"/>
        <v>799.0863258161071</v>
      </c>
      <c r="AM29" s="9">
        <f ca="1" t="shared" si="6"/>
        <v>743.517002836688</v>
      </c>
      <c r="AN29" s="9">
        <f ca="1" t="shared" si="6"/>
        <v>405.0015948312541</v>
      </c>
      <c r="AO29" s="9">
        <f ca="1" t="shared" si="6"/>
        <v>264.71938986555574</v>
      </c>
      <c r="AP29" s="9">
        <f ca="1" t="shared" si="6"/>
        <v>100.73572384087667</v>
      </c>
      <c r="AQ29" s="9">
        <f ca="1" t="shared" si="6"/>
        <v>53.120717152263005</v>
      </c>
      <c r="AR29" s="9">
        <f ca="1" t="shared" si="6"/>
        <v>13</v>
      </c>
      <c r="AS29" s="9">
        <f ca="1" t="shared" si="6"/>
        <v>6.626427615912332</v>
      </c>
      <c r="AT29" s="9">
        <f ca="1" t="shared" si="6"/>
        <v>4</v>
      </c>
    </row>
    <row r="30" spans="1:46" ht="15">
      <c r="A30" s="18">
        <f>'Main Sheet'!E27</f>
        <v>0.28189296068112596</v>
      </c>
      <c r="B30" s="9">
        <f ca="1" t="shared" si="3"/>
        <v>23</v>
      </c>
      <c r="C30" s="9">
        <f ca="1" t="shared" si="6"/>
        <v>36.87242815727549</v>
      </c>
      <c r="D30" s="9">
        <f ca="1" t="shared" si="6"/>
        <v>54.43621407863775</v>
      </c>
      <c r="E30" s="9">
        <f ca="1" t="shared" si="6"/>
        <v>91.41563933684172</v>
      </c>
      <c r="F30" s="9">
        <f ca="1" t="shared" si="6"/>
        <v>157.83127867368344</v>
      </c>
      <c r="G30" s="9">
        <f ca="1" t="shared" si="6"/>
        <v>268.31276562786155</v>
      </c>
      <c r="H30" s="9">
        <f ca="1" t="shared" si="6"/>
        <v>337.50618508792246</v>
      </c>
      <c r="I30" s="9">
        <f ca="1" t="shared" si="6"/>
        <v>526.9794463671767</v>
      </c>
      <c r="J30" s="9">
        <f ca="1" t="shared" si="6"/>
        <v>545.8642235913244</v>
      </c>
      <c r="K30" s="9">
        <f ca="1" t="shared" si="6"/>
        <v>575.4197838377628</v>
      </c>
      <c r="L30" s="9">
        <f ca="1" t="shared" si="6"/>
        <v>601.7942736910124</v>
      </c>
      <c r="M30" s="9">
        <f ca="1" t="shared" si="6"/>
        <v>661.0535407684098</v>
      </c>
      <c r="N30" s="9">
        <f ca="1" t="shared" si="6"/>
        <v>756.4198049467357</v>
      </c>
      <c r="O30" s="9">
        <f ca="1" t="shared" si="6"/>
        <v>848.9012919009137</v>
      </c>
      <c r="P30" s="9">
        <f ca="1" t="shared" si="6"/>
        <v>865.7078724408528</v>
      </c>
      <c r="Q30" s="9">
        <f ca="1" t="shared" si="6"/>
        <v>938.3910045300157</v>
      </c>
      <c r="R30" s="9">
        <f ca="1" t="shared" si="6"/>
        <v>1047.374553180168</v>
      </c>
      <c r="S30" s="9">
        <f ca="1" t="shared" si="6"/>
        <v>1165.7202426166978</v>
      </c>
      <c r="T30" s="9">
        <f ca="1" t="shared" si="6"/>
        <v>1378.0865279039963</v>
      </c>
      <c r="U30" s="9">
        <f ca="1" t="shared" si="6"/>
        <v>1745.1030425807623</v>
      </c>
      <c r="V30" s="9">
        <f ca="1" t="shared" si="6"/>
        <v>2511.2389667522475</v>
      </c>
      <c r="W30" s="9">
        <f ca="1" t="shared" si="6"/>
        <v>3656.5971108005133</v>
      </c>
      <c r="X30" s="9">
        <f ca="1" t="shared" si="6"/>
        <v>5068.984118592418</v>
      </c>
      <c r="Y30" s="9">
        <f ca="1" t="shared" si="6"/>
        <v>5765.3710419484305</v>
      </c>
      <c r="Z30" s="9">
        <f ca="1" t="shared" si="6"/>
        <v>6561.642805855509</v>
      </c>
      <c r="AA30" s="9">
        <f ca="1" t="shared" si="6"/>
        <v>6568.111943742815</v>
      </c>
      <c r="AB30" s="9">
        <f ca="1" t="shared" si="6"/>
        <v>6976.782768983052</v>
      </c>
      <c r="AC30" s="9">
        <f ca="1" t="shared" si="6"/>
        <v>6750.959631548401</v>
      </c>
      <c r="AD30" s="9">
        <f ca="1" t="shared" si="6"/>
        <v>6082.9965943131265</v>
      </c>
      <c r="AE30" s="9">
        <f ca="1" t="shared" si="6"/>
        <v>5465.391595581254</v>
      </c>
      <c r="AF30" s="9">
        <f ca="1" t="shared" si="6"/>
        <v>4076.1980072494107</v>
      </c>
      <c r="AG30" s="9">
        <f ca="1" t="shared" si="6"/>
        <v>3528.8934250785273</v>
      </c>
      <c r="AH30" s="9">
        <f ca="1" t="shared" si="6"/>
        <v>2734.7287004903224</v>
      </c>
      <c r="AI30" s="9">
        <f ca="1" t="shared" si="6"/>
        <v>1842.0866123398876</v>
      </c>
      <c r="AJ30" s="9">
        <f ca="1" t="shared" si="6"/>
        <v>1402.8478777863406</v>
      </c>
      <c r="AK30" s="9">
        <f ca="1" t="shared" si="6"/>
        <v>999.8930873349626</v>
      </c>
      <c r="AL30" s="9">
        <f ca="1" t="shared" si="6"/>
        <v>839.1770103281588</v>
      </c>
      <c r="AM30" s="9">
        <f ca="1" t="shared" si="6"/>
        <v>781.1646612612866</v>
      </c>
      <c r="AN30" s="9">
        <f ca="1" t="shared" si="6"/>
        <v>415.90124968296817</v>
      </c>
      <c r="AO30" s="9">
        <f ca="1" t="shared" si="6"/>
        <v>271.5473345715145</v>
      </c>
      <c r="AP30" s="9">
        <f ca="1" t="shared" si="6"/>
        <v>101.36214078637748</v>
      </c>
      <c r="AQ30" s="9">
        <f ca="1" t="shared" si="6"/>
        <v>53.30864223591325</v>
      </c>
      <c r="AR30" s="9">
        <f ca="1" t="shared" si="6"/>
        <v>13</v>
      </c>
      <c r="AS30" s="9">
        <f ca="1" t="shared" si="6"/>
        <v>6.563785921362252</v>
      </c>
      <c r="AT30" s="9">
        <f ca="1" t="shared" si="6"/>
        <v>4</v>
      </c>
    </row>
    <row r="31" ht="15">
      <c r="A31" s="2"/>
    </row>
    <row r="32" spans="1:2" ht="15">
      <c r="A32" s="17" t="s">
        <v>18</v>
      </c>
      <c r="B32" s="8"/>
    </row>
    <row r="33" spans="1:11" ht="15">
      <c r="A33" s="18" t="s">
        <v>22</v>
      </c>
      <c r="B33" s="18">
        <f>A30</f>
        <v>0.28189296068112596</v>
      </c>
      <c r="C33" s="18">
        <f>A29</f>
        <v>0.3132138079561664</v>
      </c>
      <c r="D33" s="18">
        <f>A28</f>
        <v>0.352364601613547</v>
      </c>
      <c r="E33" s="18">
        <f>A27</f>
        <v>0.4027008477005295</v>
      </c>
      <c r="F33" s="18">
        <f>A26</f>
        <v>0.46981486207897166</v>
      </c>
      <c r="G33" s="18">
        <f>A25</f>
        <v>0.5637722750155958</v>
      </c>
      <c r="H33" s="18">
        <f>A24</f>
        <v>0.7047025512948883</v>
      </c>
      <c r="I33" s="18">
        <f>A23</f>
        <v>0.9395665547817531</v>
      </c>
      <c r="J33" s="18">
        <f>A22</f>
        <v>1.4091919596782803</v>
      </c>
      <c r="K33" s="18">
        <f>A21</f>
        <v>2.816681093597809</v>
      </c>
    </row>
    <row r="34" spans="1:11" ht="15">
      <c r="A34" s="10">
        <v>-45</v>
      </c>
      <c r="B34" s="9">
        <f ca="1">FORECAST($A30,OFFSET(B$3:B$17,MATCH($A30,$A$3:$A$17,1)-1,0,2),OFFSET($A$3:$A$17,MATCH($A30,$A$3:$A$17,1)-1,0,2))</f>
        <v>23</v>
      </c>
      <c r="C34" s="9">
        <f ca="1">FORECAST($A29,OFFSET(B$3:B$17,MATCH($A29,$A$3:$A$17,1)-1,0,2),OFFSET($A$3:$A$17,MATCH($A29,$A$3:$A$17,1)-1,0,2))</f>
        <v>23</v>
      </c>
      <c r="D34" s="9">
        <f ca="1">FORECAST($A28,OFFSET(B$3:B$17,MATCH($A28,$A$3:$A$17,1)-1,0,2),OFFSET($A$3:$A$17,MATCH($A28,$A$3:$A$17,1)-1,0,2))</f>
        <v>23</v>
      </c>
      <c r="E34" s="9">
        <f ca="1">FORECAST($A27,OFFSET(B$3:B$17,MATCH($A27,$A$3:$A$17,1)-1,0,2),OFFSET($A$3:$A$17,MATCH($A27,$A$3:$A$17,1)-1,0,2))</f>
        <v>23</v>
      </c>
      <c r="F34" s="9">
        <f ca="1">FORECAST($A26,OFFSET(B$3:B$17,MATCH($A26,$A$3:$A$17,1)-1,0,2),OFFSET($A$3:$A$17,MATCH($A26,$A$3:$A$17,1)-1,0,2))</f>
        <v>23</v>
      </c>
      <c r="G34" s="9">
        <f ca="1">FORECAST($A25,OFFSET(B$3:B$17,MATCH($A25,$A$3:$A$17,1)-1,0,2),OFFSET($A$3:$A$17,MATCH($A25,$A$3:$A$17,1)-1,0,2))</f>
        <v>23.255089100062385</v>
      </c>
      <c r="H34" s="9">
        <f ca="1">FORECAST($A24,OFFSET(B$3:B$17,MATCH($A24,$A$3:$A$17,1)-1,0,2),OFFSET($A$3:$A$17,MATCH($A24,$A$3:$A$17,1)-1,0,2))</f>
        <v>23.818810205179552</v>
      </c>
      <c r="I34" s="9">
        <f ca="1">FORECAST($A23,OFFSET(B$3:B$17,MATCH($A23,$A$3:$A$17,1)-1,0,2),OFFSET($A$3:$A$17,MATCH($A23,$A$3:$A$17,1)-1,0,2))</f>
        <v>24.758266219127012</v>
      </c>
      <c r="J34" s="9">
        <f ca="1">FORECAST($A22,OFFSET(B$3:B$17,MATCH($A22,$A$3:$A$17,1)-1,0,2),OFFSET($A$3:$A$17,MATCH($A22,$A$3:$A$17,1)-1,0,2))</f>
        <v>25</v>
      </c>
      <c r="K34" s="9">
        <f ca="1">FORECAST($A21,OFFSET(B$3:B$17,MATCH($A21,$A$3:$A$17,1)-1,0,2),OFFSET($A$3:$A$17,MATCH($A21,$A$3:$A$17,1)-1,0,2))</f>
        <v>26</v>
      </c>
    </row>
    <row r="35" spans="1:11" ht="15">
      <c r="A35" s="10">
        <v>-40</v>
      </c>
      <c r="B35" s="9">
        <f ca="1">FORECAST($A30,OFFSET(C$3:C$17,MATCH($A30,$A$3:$A$17,1)-1,0,2),OFFSET($A$3:$A$17,MATCH($A30,$A$3:$A$17,1)-1,0,2))</f>
        <v>36.87242815727549</v>
      </c>
      <c r="C35" s="9">
        <f ca="1">FORECAST($A29,OFFSET(C$3:C$17,MATCH($A29,$A$3:$A$17,1)-1,0,2),OFFSET($A$3:$A$17,MATCH($A29,$A$3:$A$17,1)-1,0,2))</f>
        <v>36.74714476817533</v>
      </c>
      <c r="D35" s="9">
        <f ca="1">FORECAST($A28,OFFSET(C$3:C$17,MATCH($A28,$A$3:$A$17,1)-1,0,2),OFFSET($A$3:$A$17,MATCH($A28,$A$3:$A$17,1)-1,0,2))</f>
        <v>36.590541593545815</v>
      </c>
      <c r="E35" s="9">
        <f ca="1">FORECAST($A27,OFFSET(C$3:C$17,MATCH($A27,$A$3:$A$17,1)-1,0,2),OFFSET($A$3:$A$17,MATCH($A27,$A$3:$A$17,1)-1,0,2))</f>
        <v>36.38919660919788</v>
      </c>
      <c r="F35" s="9">
        <f ca="1">FORECAST($A26,OFFSET(C$3:C$17,MATCH($A26,$A$3:$A$17,1)-1,0,2),OFFSET($A$3:$A$17,MATCH($A26,$A$3:$A$17,1)-1,0,2))</f>
        <v>36.120740551684115</v>
      </c>
      <c r="G35" s="9">
        <f ca="1">FORECAST($A25,OFFSET(C$3:C$17,MATCH($A25,$A$3:$A$17,1)-1,0,2),OFFSET($A$3:$A$17,MATCH($A25,$A$3:$A$17,1)-1,0,2))</f>
        <v>36.255089100062385</v>
      </c>
      <c r="H35" s="9">
        <f ca="1">FORECAST($A24,OFFSET(C$3:C$17,MATCH($A24,$A$3:$A$17,1)-1,0,2),OFFSET($A$3:$A$17,MATCH($A24,$A$3:$A$17,1)-1,0,2))</f>
        <v>36.81881020517955</v>
      </c>
      <c r="I35" s="9">
        <f ca="1">FORECAST($A23,OFFSET(C$3:C$17,MATCH($A23,$A$3:$A$17,1)-1,0,2),OFFSET($A$3:$A$17,MATCH($A23,$A$3:$A$17,1)-1,0,2))</f>
        <v>37.75826621912701</v>
      </c>
      <c r="J35" s="9">
        <f ca="1">FORECAST($A22,OFFSET(C$3:C$17,MATCH($A22,$A$3:$A$17,1)-1,0,2),OFFSET($A$3:$A$17,MATCH($A22,$A$3:$A$17,1)-1,0,2))</f>
        <v>37.18161608064344</v>
      </c>
      <c r="K35" s="9">
        <f ca="1">FORECAST($A21,OFFSET(C$3:C$17,MATCH($A21,$A$3:$A$17,1)-1,0,2),OFFSET($A$3:$A$17,MATCH($A21,$A$3:$A$17,1)-1,0,2))</f>
        <v>35.366637812804385</v>
      </c>
    </row>
    <row r="36" spans="1:11" ht="15">
      <c r="A36" s="10">
        <v>-35</v>
      </c>
      <c r="B36" s="9">
        <f ca="1">FORECAST($A30,OFFSET(D$3:D$17,MATCH($A30,$A$3:$A$17,1)-1,0,2),OFFSET($A$3:$A$17,MATCH($A30,$A$3:$A$17,1)-1,0,2))</f>
        <v>54.43621407863775</v>
      </c>
      <c r="C36" s="9">
        <f ca="1">FORECAST($A29,OFFSET(D$3:D$17,MATCH($A29,$A$3:$A$17,1)-1,0,2),OFFSET($A$3:$A$17,MATCH($A29,$A$3:$A$17,1)-1,0,2))</f>
        <v>54.373572384087666</v>
      </c>
      <c r="D36" s="9">
        <f ca="1">FORECAST($A28,OFFSET(D$3:D$17,MATCH($A28,$A$3:$A$17,1)-1,0,2),OFFSET($A$3:$A$17,MATCH($A28,$A$3:$A$17,1)-1,0,2))</f>
        <v>54.295270796772904</v>
      </c>
      <c r="E36" s="9">
        <f ca="1">FORECAST($A27,OFFSET(D$3:D$17,MATCH($A27,$A$3:$A$17,1)-1,0,2),OFFSET($A$3:$A$17,MATCH($A27,$A$3:$A$17,1)-1,0,2))</f>
        <v>54.19459830459894</v>
      </c>
      <c r="F36" s="9">
        <f ca="1">FORECAST($A26,OFFSET(D$3:D$17,MATCH($A26,$A$3:$A$17,1)-1,0,2),OFFSET($A$3:$A$17,MATCH($A26,$A$3:$A$17,1)-1,0,2))</f>
        <v>54.060370275842054</v>
      </c>
      <c r="G36" s="9">
        <f ca="1">FORECAST($A25,OFFSET(D$3:D$17,MATCH($A25,$A$3:$A$17,1)-1,0,2),OFFSET($A$3:$A$17,MATCH($A25,$A$3:$A$17,1)-1,0,2))</f>
        <v>53.48982179987523</v>
      </c>
      <c r="H36" s="9">
        <f ca="1">FORECAST($A24,OFFSET(D$3:D$17,MATCH($A24,$A$3:$A$17,1)-1,0,2),OFFSET($A$3:$A$17,MATCH($A24,$A$3:$A$17,1)-1,0,2))</f>
        <v>52.362379589640895</v>
      </c>
      <c r="I36" s="9">
        <f ca="1">FORECAST($A23,OFFSET(D$3:D$17,MATCH($A23,$A$3:$A$17,1)-1,0,2),OFFSET($A$3:$A$17,MATCH($A23,$A$3:$A$17,1)-1,0,2))</f>
        <v>50.483467561745975</v>
      </c>
      <c r="J36" s="9">
        <f ca="1">FORECAST($A22,OFFSET(D$3:D$17,MATCH($A22,$A$3:$A$17,1)-1,0,2),OFFSET($A$3:$A$17,MATCH($A22,$A$3:$A$17,1)-1,0,2))</f>
        <v>50.81838391935656</v>
      </c>
      <c r="K36" s="9">
        <f ca="1">FORECAST($A21,OFFSET(D$3:D$17,MATCH($A21,$A$3:$A$17,1)-1,0,2),OFFSET($A$3:$A$17,MATCH($A21,$A$3:$A$17,1)-1,0,2))</f>
        <v>44.73327562560876</v>
      </c>
    </row>
    <row r="37" spans="1:11" ht="15">
      <c r="A37" s="10">
        <v>-30</v>
      </c>
      <c r="B37" s="9">
        <f ca="1">FORECAST($A30,OFFSET(E$3:E$17,MATCH($A30,$A$3:$A$17,1)-1,0,2),OFFSET($A$3:$A$17,MATCH($A30,$A$3:$A$17,1)-1,0,2))</f>
        <v>91.41563933684172</v>
      </c>
      <c r="C37" s="9">
        <f ca="1">FORECAST($A29,OFFSET(E$3:E$17,MATCH($A29,$A$3:$A$17,1)-1,0,2),OFFSET($A$3:$A$17,MATCH($A29,$A$3:$A$17,1)-1,0,2))</f>
        <v>90.35073052949035</v>
      </c>
      <c r="D37" s="9">
        <f ca="1">FORECAST($A28,OFFSET(E$3:E$17,MATCH($A28,$A$3:$A$17,1)-1,0,2),OFFSET($A$3:$A$17,MATCH($A28,$A$3:$A$17,1)-1,0,2))</f>
        <v>89.0196035451394</v>
      </c>
      <c r="E37" s="9">
        <f ca="1">FORECAST($A27,OFFSET(E$3:E$17,MATCH($A27,$A$3:$A$17,1)-1,0,2),OFFSET($A$3:$A$17,MATCH($A27,$A$3:$A$17,1)-1,0,2))</f>
        <v>87.308171178182</v>
      </c>
      <c r="F37" s="9">
        <f ca="1">FORECAST($A26,OFFSET(E$3:E$17,MATCH($A26,$A$3:$A$17,1)-1,0,2),OFFSET($A$3:$A$17,MATCH($A26,$A$3:$A$17,1)-1,0,2))</f>
        <v>85.02629468931497</v>
      </c>
      <c r="G37" s="9">
        <f ca="1">FORECAST($A25,OFFSET(E$3:E$17,MATCH($A25,$A$3:$A$17,1)-1,0,2),OFFSET($A$3:$A$17,MATCH($A25,$A$3:$A$17,1)-1,0,2))</f>
        <v>83.48982179987523</v>
      </c>
      <c r="H37" s="9">
        <f ca="1">FORECAST($A24,OFFSET(E$3:E$17,MATCH($A24,$A$3:$A$17,1)-1,0,2),OFFSET($A$3:$A$17,MATCH($A24,$A$3:$A$17,1)-1,0,2))</f>
        <v>82.3623795896409</v>
      </c>
      <c r="I37" s="9">
        <f ca="1">FORECAST($A23,OFFSET(E$3:E$17,MATCH($A23,$A$3:$A$17,1)-1,0,2),OFFSET($A$3:$A$17,MATCH($A23,$A$3:$A$17,1)-1,0,2))</f>
        <v>80.48346756174598</v>
      </c>
      <c r="J37" s="9">
        <f ca="1">FORECAST($A22,OFFSET(E$3:E$17,MATCH($A22,$A$3:$A$17,1)-1,0,2),OFFSET($A$3:$A$17,MATCH($A22,$A$3:$A$17,1)-1,0,2))</f>
        <v>78.36323216128687</v>
      </c>
      <c r="K37" s="9">
        <f ca="1">FORECAST($A21,OFFSET(E$3:E$17,MATCH($A21,$A$3:$A$17,1)-1,0,2),OFFSET($A$3:$A$17,MATCH($A21,$A$3:$A$17,1)-1,0,2))</f>
        <v>61.466551251217524</v>
      </c>
    </row>
    <row r="38" spans="1:11" ht="15">
      <c r="A38" s="10">
        <v>-25</v>
      </c>
      <c r="B38" s="9">
        <f ca="1">FORECAST($A30,OFFSET(F$3:F$17,MATCH($A30,$A$3:$A$17,1)-1,0,2),OFFSET($A$3:$A$17,MATCH($A30,$A$3:$A$17,1)-1,0,2))</f>
        <v>157.83127867368344</v>
      </c>
      <c r="C38" s="9">
        <f ca="1">FORECAST($A29,OFFSET(F$3:F$17,MATCH($A29,$A$3:$A$17,1)-1,0,2),OFFSET($A$3:$A$17,MATCH($A29,$A$3:$A$17,1)-1,0,2))</f>
        <v>155.7014610589807</v>
      </c>
      <c r="D38" s="9">
        <f ca="1">FORECAST($A28,OFFSET(F$3:F$17,MATCH($A28,$A$3:$A$17,1)-1,0,2),OFFSET($A$3:$A$17,MATCH($A28,$A$3:$A$17,1)-1,0,2))</f>
        <v>153.0392070902788</v>
      </c>
      <c r="E38" s="9">
        <f ca="1">FORECAST($A27,OFFSET(F$3:F$17,MATCH($A27,$A$3:$A$17,1)-1,0,2),OFFSET($A$3:$A$17,MATCH($A27,$A$3:$A$17,1)-1,0,2))</f>
        <v>149.616342356364</v>
      </c>
      <c r="F38" s="9">
        <f ca="1">FORECAST($A26,OFFSET(F$3:F$17,MATCH($A26,$A$3:$A$17,1)-1,0,2),OFFSET($A$3:$A$17,MATCH($A26,$A$3:$A$17,1)-1,0,2))</f>
        <v>145.05258937862993</v>
      </c>
      <c r="G38" s="9">
        <f ca="1">FORECAST($A25,OFFSET(F$3:F$17,MATCH($A25,$A$3:$A$17,1)-1,0,2),OFFSET($A$3:$A$17,MATCH($A25,$A$3:$A$17,1)-1,0,2))</f>
        <v>139.42875259912663</v>
      </c>
      <c r="H38" s="9">
        <f ca="1">FORECAST($A24,OFFSET(F$3:F$17,MATCH($A24,$A$3:$A$17,1)-1,0,2),OFFSET($A$3:$A$17,MATCH($A24,$A$3:$A$17,1)-1,0,2))</f>
        <v>131.53665712748625</v>
      </c>
      <c r="I38" s="9">
        <f ca="1">FORECAST($A23,OFFSET(F$3:F$17,MATCH($A23,$A$3:$A$17,1)-1,0,2),OFFSET($A$3:$A$17,MATCH($A23,$A$3:$A$17,1)-1,0,2))</f>
        <v>118.38427293222182</v>
      </c>
      <c r="J38" s="9">
        <f ca="1">FORECAST($A22,OFFSET(F$3:F$17,MATCH($A22,$A$3:$A$17,1)-1,0,2),OFFSET($A$3:$A$17,MATCH($A22,$A$3:$A$17,1)-1,0,2))</f>
        <v>103.54262512900814</v>
      </c>
      <c r="K38" s="9">
        <f ca="1">FORECAST($A21,OFFSET(F$3:F$17,MATCH($A21,$A$3:$A$17,1)-1,0,2),OFFSET($A$3:$A$17,MATCH($A21,$A$3:$A$17,1)-1,0,2))</f>
        <v>72.66637812804382</v>
      </c>
    </row>
    <row r="39" spans="1:11" ht="15">
      <c r="A39" s="10">
        <v>-20</v>
      </c>
      <c r="B39" s="9">
        <f ca="1">FORECAST($A30,OFFSET(G$3:G$17,MATCH($A30,$A$3:$A$17,1)-1,0,2),OFFSET($A$3:$A$17,MATCH($A30,$A$3:$A$17,1)-1,0,2))</f>
        <v>268.31276562786155</v>
      </c>
      <c r="C39" s="9">
        <f ca="1">FORECAST($A29,OFFSET(G$3:G$17,MATCH($A29,$A$3:$A$17,1)-1,0,2),OFFSET($A$3:$A$17,MATCH($A29,$A$3:$A$17,1)-1,0,2))</f>
        <v>262.2365212565037</v>
      </c>
      <c r="D39" s="9">
        <f ca="1">FORECAST($A28,OFFSET(G$3:G$17,MATCH($A28,$A$3:$A$17,1)-1,0,2),OFFSET($A$3:$A$17,MATCH($A28,$A$3:$A$17,1)-1,0,2))</f>
        <v>254.64126728697187</v>
      </c>
      <c r="E39" s="9">
        <f ca="1">FORECAST($A27,OFFSET(G$3:G$17,MATCH($A27,$A$3:$A$17,1)-1,0,2),OFFSET($A$3:$A$17,MATCH($A27,$A$3:$A$17,1)-1,0,2))</f>
        <v>244.87603554609728</v>
      </c>
      <c r="F39" s="9">
        <f ca="1">FORECAST($A26,OFFSET(G$3:G$17,MATCH($A26,$A$3:$A$17,1)-1,0,2),OFFSET($A$3:$A$17,MATCH($A26,$A$3:$A$17,1)-1,0,2))</f>
        <v>231.8559167566795</v>
      </c>
      <c r="G39" s="9">
        <f ca="1">FORECAST($A25,OFFSET(G$3:G$17,MATCH($A25,$A$3:$A$17,1)-1,0,2),OFFSET($A$3:$A$17,MATCH($A25,$A$3:$A$17,1)-1,0,2))</f>
        <v>219.87786159850282</v>
      </c>
      <c r="H39" s="9">
        <f ca="1">FORECAST($A24,OFFSET(G$3:G$17,MATCH($A24,$A$3:$A$17,1)-1,0,2),OFFSET($A$3:$A$17,MATCH($A24,$A$3:$A$17,1)-1,0,2))</f>
        <v>206.3485550756907</v>
      </c>
      <c r="I39" s="9">
        <f ca="1">FORECAST($A23,OFFSET(G$3:G$17,MATCH($A23,$A$3:$A$17,1)-1,0,2),OFFSET($A$3:$A$17,MATCH($A23,$A$3:$A$17,1)-1,0,2))</f>
        <v>183.8016107409517</v>
      </c>
      <c r="J39" s="9">
        <f ca="1">FORECAST($A22,OFFSET(G$3:G$17,MATCH($A22,$A$3:$A$17,1)-1,0,2),OFFSET($A$3:$A$17,MATCH($A22,$A$3:$A$17,1)-1,0,2))</f>
        <v>147.71979498380728</v>
      </c>
      <c r="K39" s="9">
        <f ca="1">FORECAST($A21,OFFSET(G$3:G$17,MATCH($A21,$A$3:$A$17,1)-1,0,2),OFFSET($A$3:$A$17,MATCH($A21,$A$3:$A$17,1)-1,0,2))</f>
        <v>94.69939406889202</v>
      </c>
    </row>
    <row r="40" spans="1:11" ht="15">
      <c r="A40" s="10">
        <v>-15</v>
      </c>
      <c r="B40" s="9">
        <f ca="1">FORECAST($A30,OFFSET(H$3:H$17,MATCH($A30,$A$3:$A$17,1)-1,0,2),OFFSET($A$3:$A$17,MATCH($A30,$A$3:$A$17,1)-1,0,2))</f>
        <v>337.50618508792246</v>
      </c>
      <c r="C40" s="9">
        <f ca="1">FORECAST($A29,OFFSET(H$3:H$17,MATCH($A29,$A$3:$A$17,1)-1,0,2),OFFSET($A$3:$A$17,MATCH($A29,$A$3:$A$17,1)-1,0,2))</f>
        <v>328.67370615636105</v>
      </c>
      <c r="D40" s="9">
        <f ca="1">FORECAST($A28,OFFSET(H$3:H$17,MATCH($A28,$A$3:$A$17,1)-1,0,2),OFFSET($A$3:$A$17,MATCH($A28,$A$3:$A$17,1)-1,0,2))</f>
        <v>317.63318234497973</v>
      </c>
      <c r="E40" s="9">
        <f ca="1">FORECAST($A27,OFFSET(H$3:H$17,MATCH($A27,$A$3:$A$17,1)-1,0,2),OFFSET($A$3:$A$17,MATCH($A27,$A$3:$A$17,1)-1,0,2))</f>
        <v>303.4383609484507</v>
      </c>
      <c r="F40" s="9">
        <f ca="1">FORECAST($A26,OFFSET(H$3:H$17,MATCH($A26,$A$3:$A$17,1)-1,0,2),OFFSET($A$3:$A$17,MATCH($A26,$A$3:$A$17,1)-1,0,2))</f>
        <v>284.51220889372996</v>
      </c>
      <c r="G40" s="9">
        <f ca="1">FORECAST($A25,OFFSET(H$3:H$17,MATCH($A25,$A$3:$A$17,1)-1,0,2),OFFSET($A$3:$A$17,MATCH($A25,$A$3:$A$17,1)-1,0,2))</f>
        <v>267.326970597879</v>
      </c>
      <c r="H40" s="9">
        <f ca="1">FORECAST($A24,OFFSET(H$3:H$17,MATCH($A24,$A$3:$A$17,1)-1,0,2),OFFSET($A$3:$A$17,MATCH($A24,$A$3:$A$17,1)-1,0,2))</f>
        <v>248.16045302389517</v>
      </c>
      <c r="I40" s="9">
        <f ca="1">FORECAST($A23,OFFSET(H$3:H$17,MATCH($A23,$A$3:$A$17,1)-1,0,2),OFFSET($A$3:$A$17,MATCH($A23,$A$3:$A$17,1)-1,0,2))</f>
        <v>216.21894854968158</v>
      </c>
      <c r="J40" s="9">
        <f ca="1">FORECAST($A22,OFFSET(H$3:H$17,MATCH($A22,$A$3:$A$17,1)-1,0,2),OFFSET($A$3:$A$17,MATCH($A22,$A$3:$A$17,1)-1,0,2))</f>
        <v>181.81171458059006</v>
      </c>
      <c r="K40" s="9">
        <f ca="1">FORECAST($A21,OFFSET(H$3:H$17,MATCH($A21,$A$3:$A$17,1)-1,0,2),OFFSET($A$3:$A$17,MATCH($A21,$A$3:$A$17,1)-1,0,2))</f>
        <v>116.86620500487011</v>
      </c>
    </row>
    <row r="41" spans="1:11" ht="15">
      <c r="A41" s="10">
        <v>-10</v>
      </c>
      <c r="B41" s="9">
        <f ca="1">FORECAST($A30,OFFSET(I$3:I$17,MATCH($A30,$A$3:$A$17,1)-1,0,2),OFFSET($A$3:$A$17,MATCH($A30,$A$3:$A$17,1)-1,0,2))</f>
        <v>526.9794463671767</v>
      </c>
      <c r="C41" s="9">
        <f ca="1">FORECAST($A29,OFFSET(I$3:I$17,MATCH($A29,$A$3:$A$17,1)-1,0,2),OFFSET($A$3:$A$17,MATCH($A29,$A$3:$A$17,1)-1,0,2))</f>
        <v>510.7552474787058</v>
      </c>
      <c r="D41" s="9">
        <f ca="1">FORECAST($A28,OFFSET(I$3:I$17,MATCH($A28,$A$3:$A$17,1)-1,0,2),OFFSET($A$3:$A$17,MATCH($A28,$A$3:$A$17,1)-1,0,2))</f>
        <v>490.4751363641826</v>
      </c>
      <c r="E41" s="9">
        <f ca="1">FORECAST($A27,OFFSET(I$3:I$17,MATCH($A27,$A$3:$A$17,1)-1,0,2),OFFSET($A$3:$A$17,MATCH($A27,$A$3:$A$17,1)-1,0,2))</f>
        <v>464.4009608911257</v>
      </c>
      <c r="F41" s="9">
        <f ca="1">FORECAST($A26,OFFSET(I$3:I$17,MATCH($A26,$A$3:$A$17,1)-1,0,2),OFFSET($A$3:$A$17,MATCH($A26,$A$3:$A$17,1)-1,0,2))</f>
        <v>429.6359014430927</v>
      </c>
      <c r="G41" s="9">
        <f ca="1">FORECAST($A25,OFFSET(I$3:I$17,MATCH($A25,$A$3:$A$17,1)-1,0,2),OFFSET($A$3:$A$17,MATCH($A25,$A$3:$A$17,1)-1,0,2))</f>
        <v>397.92938669606986</v>
      </c>
      <c r="H41" s="9">
        <f ca="1">FORECAST($A24,OFFSET(I$3:I$17,MATCH($A24,$A$3:$A$17,1)-1,0,2),OFFSET($A$3:$A$17,MATCH($A24,$A$3:$A$17,1)-1,0,2))</f>
        <v>362.41495707368813</v>
      </c>
      <c r="I41" s="9">
        <f ca="1">FORECAST($A23,OFFSET(I$3:I$17,MATCH($A23,$A$3:$A$17,1)-1,0,2),OFFSET($A$3:$A$17,MATCH($A23,$A$3:$A$17,1)-1,0,2))</f>
        <v>303.2292281949982</v>
      </c>
      <c r="J41" s="9">
        <f ca="1">FORECAST($A22,OFFSET(I$3:I$17,MATCH($A22,$A$3:$A$17,1)-1,0,2),OFFSET($A$3:$A$17,MATCH($A22,$A$3:$A$17,1)-1,0,2))</f>
        <v>257.7197949838073</v>
      </c>
      <c r="K41" s="9">
        <f ca="1">FORECAST($A21,OFFSET(I$3:I$17,MATCH($A21,$A$3:$A$17,1)-1,0,2),OFFSET($A$3:$A$17,MATCH($A21,$A$3:$A$17,1)-1,0,2))</f>
        <v>186.59948063047887</v>
      </c>
    </row>
    <row r="42" spans="1:11" ht="15">
      <c r="A42" s="10">
        <v>-9</v>
      </c>
      <c r="B42" s="9">
        <f ca="1">FORECAST($A30,OFFSET(J$3:J$17,MATCH($A30,$A$3:$A$17,1)-1,0,2),OFFSET($A$3:$A$17,MATCH($A30,$A$3:$A$17,1)-1,0,2))</f>
        <v>545.8642235913244</v>
      </c>
      <c r="C42" s="9">
        <f ca="1">FORECAST($A29,OFFSET(J$3:J$17,MATCH($A29,$A$3:$A$17,1)-1,0,2),OFFSET($A$3:$A$17,MATCH($A29,$A$3:$A$17,1)-1,0,2))</f>
        <v>527.0717152263002</v>
      </c>
      <c r="D42" s="9">
        <f ca="1">FORECAST($A28,OFFSET(J$3:J$17,MATCH($A28,$A$3:$A$17,1)-1,0,2),OFFSET($A$3:$A$17,MATCH($A28,$A$3:$A$17,1)-1,0,2))</f>
        <v>503.5812390318718</v>
      </c>
      <c r="E42" s="9">
        <f ca="1">FORECAST($A27,OFFSET(J$3:J$17,MATCH($A27,$A$3:$A$17,1)-1,0,2),OFFSET($A$3:$A$17,MATCH($A27,$A$3:$A$17,1)-1,0,2))</f>
        <v>473.3794913796823</v>
      </c>
      <c r="F42" s="9">
        <f ca="1">FORECAST($A26,OFFSET(J$3:J$17,MATCH($A26,$A$3:$A$17,1)-1,0,2),OFFSET($A$3:$A$17,MATCH($A26,$A$3:$A$17,1)-1,0,2))</f>
        <v>433.111082752617</v>
      </c>
      <c r="G42" s="9">
        <f ca="1">FORECAST($A25,OFFSET(J$3:J$17,MATCH($A25,$A$3:$A$17,1)-1,0,2),OFFSET($A$3:$A$17,MATCH($A25,$A$3:$A$17,1)-1,0,2))</f>
        <v>399.94974309631937</v>
      </c>
      <c r="H42" s="9">
        <f ca="1">FORECAST($A24,OFFSET(J$3:J$17,MATCH($A24,$A$3:$A$17,1)-1,0,2),OFFSET($A$3:$A$17,MATCH($A24,$A$3:$A$17,1)-1,0,2))</f>
        <v>366.6901978944063</v>
      </c>
      <c r="I42" s="9">
        <f ca="1">FORECAST($A23,OFFSET(J$3:J$17,MATCH($A23,$A$3:$A$17,1)-1,0,2),OFFSET($A$3:$A$17,MATCH($A23,$A$3:$A$17,1)-1,0,2))</f>
        <v>311.2622930715063</v>
      </c>
      <c r="J42" s="9">
        <f ca="1">FORECAST($A22,OFFSET(J$3:J$17,MATCH($A22,$A$3:$A$17,1)-1,0,2),OFFSET($A$3:$A$17,MATCH($A22,$A$3:$A$17,1)-1,0,2))</f>
        <v>262.62787538702446</v>
      </c>
      <c r="K42" s="9">
        <f ca="1">FORECAST($A21,OFFSET(J$3:J$17,MATCH($A21,$A$3:$A$17,1)-1,0,2),OFFSET($A$3:$A$17,MATCH($A21,$A$3:$A$17,1)-1,0,2))</f>
        <v>200.4326696945008</v>
      </c>
    </row>
    <row r="43" spans="1:11" ht="15">
      <c r="A43" s="10">
        <v>-8</v>
      </c>
      <c r="B43" s="9">
        <f ca="1">FORECAST($A30,OFFSET(K$3:K$17,MATCH($A30,$A$3:$A$17,1)-1,0,2),OFFSET($A$3:$A$17,MATCH($A30,$A$3:$A$17,1)-1,0,2))</f>
        <v>575.4197838377628</v>
      </c>
      <c r="C43" s="9">
        <f ca="1">FORECAST($A29,OFFSET(K$3:K$17,MATCH($A29,$A$3:$A$17,1)-1,0,2),OFFSET($A$3:$A$17,MATCH($A29,$A$3:$A$17,1)-1,0,2))</f>
        <v>553.2446239670342</v>
      </c>
      <c r="D43" s="9">
        <f ca="1">FORECAST($A28,OFFSET(K$3:K$17,MATCH($A28,$A$3:$A$17,1)-1,0,2),OFFSET($A$3:$A$17,MATCH($A28,$A$3:$A$17,1)-1,0,2))</f>
        <v>525.5258620576087</v>
      </c>
      <c r="E43" s="9">
        <f ca="1">FORECAST($A27,OFFSET(K$3:K$17,MATCH($A27,$A$3:$A$17,1)-1,0,2),OFFSET($A$3:$A$17,MATCH($A27,$A$3:$A$17,1)-1,0,2))</f>
        <v>489.8877998280251</v>
      </c>
      <c r="F43" s="9">
        <f ca="1">FORECAST($A26,OFFSET(K$3:K$17,MATCH($A26,$A$3:$A$17,1)-1,0,2),OFFSET($A$3:$A$17,MATCH($A26,$A$3:$A$17,1)-1,0,2))</f>
        <v>442.3710776480881</v>
      </c>
      <c r="G43" s="9">
        <f ca="1">FORECAST($A25,OFFSET(K$3:K$17,MATCH($A25,$A$3:$A$17,1)-1,0,2),OFFSET($A$3:$A$17,MATCH($A25,$A$3:$A$17,1)-1,0,2))</f>
        <v>407.86291134678726</v>
      </c>
      <c r="H43" s="9">
        <f ca="1">FORECAST($A24,OFFSET(K$3:K$17,MATCH($A24,$A$3:$A$17,1)-1,0,2),OFFSET($A$3:$A$17,MATCH($A24,$A$3:$A$17,1)-1,0,2))</f>
        <v>378.83127443325304</v>
      </c>
      <c r="I43" s="9">
        <f ca="1">FORECAST($A23,OFFSET(K$3:K$17,MATCH($A23,$A$3:$A$17,1)-1,0,2),OFFSET($A$3:$A$17,MATCH($A23,$A$3:$A$17,1)-1,0,2))</f>
        <v>330.44928971495887</v>
      </c>
      <c r="J43" s="9">
        <f ca="1">FORECAST($A22,OFFSET(K$3:K$17,MATCH($A22,$A$3:$A$17,1)-1,0,2),OFFSET($A$3:$A$17,MATCH($A22,$A$3:$A$17,1)-1,0,2))</f>
        <v>280.3543397095982</v>
      </c>
      <c r="K43" s="9">
        <f ca="1">FORECAST($A21,OFFSET(K$3:K$17,MATCH($A21,$A$3:$A$17,1)-1,0,2),OFFSET($A$3:$A$17,MATCH($A21,$A$3:$A$17,1)-1,0,2))</f>
        <v>211.69939406889202</v>
      </c>
    </row>
    <row r="44" spans="1:11" ht="15">
      <c r="A44" s="10">
        <v>-7</v>
      </c>
      <c r="B44" s="9">
        <f ca="1">FORECAST($A30,OFFSET(L$3:L$17,MATCH($A30,$A$3:$A$17,1)-1,0,2),OFFSET($A$3:$A$17,MATCH($A30,$A$3:$A$17,1)-1,0,2))</f>
        <v>601.7942736910124</v>
      </c>
      <c r="C44" s="9">
        <f ca="1">FORECAST($A29,OFFSET(L$3:L$17,MATCH($A29,$A$3:$A$17,1)-1,0,2),OFFSET($A$3:$A$17,MATCH($A29,$A$3:$A$17,1)-1,0,2))</f>
        <v>576.5496707873299</v>
      </c>
      <c r="D44" s="9">
        <f ca="1">FORECAST($A28,OFFSET(L$3:L$17,MATCH($A28,$A$3:$A$17,1)-1,0,2),OFFSET($A$3:$A$17,MATCH($A28,$A$3:$A$17,1)-1,0,2))</f>
        <v>544.9941310994811</v>
      </c>
      <c r="E44" s="9">
        <f ca="1">FORECAST($A27,OFFSET(L$3:L$17,MATCH($A27,$A$3:$A$17,1)-1,0,2),OFFSET($A$3:$A$17,MATCH($A27,$A$3:$A$17,1)-1,0,2))</f>
        <v>504.4231167533732</v>
      </c>
      <c r="F44" s="9">
        <f ca="1">FORECAST($A26,OFFSET(L$3:L$17,MATCH($A26,$A$3:$A$17,1)-1,0,2),OFFSET($A$3:$A$17,MATCH($A26,$A$3:$A$17,1)-1,0,2))</f>
        <v>450.32922116434884</v>
      </c>
      <c r="G44" s="9">
        <f ca="1">FORECAST($A25,OFFSET(L$3:L$17,MATCH($A25,$A$3:$A$17,1)-1,0,2),OFFSET($A$3:$A$17,MATCH($A25,$A$3:$A$17,1)-1,0,2))</f>
        <v>414.52099049719277</v>
      </c>
      <c r="H44" s="9">
        <f ca="1">FORECAST($A24,OFFSET(L$3:L$17,MATCH($A24,$A$3:$A$17,1)-1,0,2),OFFSET($A$3:$A$17,MATCH($A24,$A$3:$A$17,1)-1,0,2))</f>
        <v>389.1535407669201</v>
      </c>
      <c r="I44" s="9">
        <f ca="1">FORECAST($A23,OFFSET(L$3:L$17,MATCH($A23,$A$3:$A$17,1)-1,0,2),OFFSET($A$3:$A$17,MATCH($A23,$A$3:$A$17,1)-1,0,2))</f>
        <v>346.87802013928444</v>
      </c>
      <c r="J44" s="9">
        <f ca="1">FORECAST($A22,OFFSET(L$3:L$17,MATCH($A22,$A$3:$A$17,1)-1,0,2),OFFSET($A$3:$A$17,MATCH($A22,$A$3:$A$17,1)-1,0,2))</f>
        <v>296.7175718708851</v>
      </c>
      <c r="K44" s="9">
        <f ca="1">FORECAST($A21,OFFSET(L$3:L$17,MATCH($A21,$A$3:$A$17,1)-1,0,2),OFFSET($A$3:$A$17,MATCH($A21,$A$3:$A$17,1)-1,0,2))</f>
        <v>211.0660318816964</v>
      </c>
    </row>
    <row r="45" spans="1:11" ht="15">
      <c r="A45" s="10">
        <v>-6</v>
      </c>
      <c r="B45" s="9">
        <f ca="1">FORECAST($A30,OFFSET(M$3:M$17,MATCH($A30,$A$3:$A$17,1)-1,0,2),OFFSET($A$3:$A$17,MATCH($A30,$A$3:$A$17,1)-1,0,2))</f>
        <v>661.0535407684098</v>
      </c>
      <c r="C45" s="9">
        <f ca="1">FORECAST($A29,OFFSET(M$3:M$17,MATCH($A29,$A$3:$A$17,1)-1,0,2),OFFSET($A$3:$A$17,MATCH($A29,$A$3:$A$17,1)-1,0,2))</f>
        <v>630.1711853552199</v>
      </c>
      <c r="D45" s="9">
        <f ca="1">FORECAST($A28,OFFSET(M$3:M$17,MATCH($A28,$A$3:$A$17,1)-1,0,2),OFFSET($A$3:$A$17,MATCH($A28,$A$3:$A$17,1)-1,0,2))</f>
        <v>591.5685028090427</v>
      </c>
      <c r="E45" s="9">
        <f ca="1">FORECAST($A27,OFFSET(M$3:M$17,MATCH($A27,$A$3:$A$17,1)-1,0,2),OFFSET($A$3:$A$17,MATCH($A27,$A$3:$A$17,1)-1,0,2))</f>
        <v>541.9369641672779</v>
      </c>
      <c r="F45" s="9">
        <f ca="1">FORECAST($A26,OFFSET(M$3:M$17,MATCH($A26,$A$3:$A$17,1)-1,0,2),OFFSET($A$3:$A$17,MATCH($A26,$A$3:$A$17,1)-1,0,2))</f>
        <v>475.76254599013396</v>
      </c>
      <c r="G45" s="9">
        <f ca="1">FORECAST($A25,OFFSET(M$3:M$17,MATCH($A25,$A$3:$A$17,1)-1,0,2),OFFSET($A$3:$A$17,MATCH($A25,$A$3:$A$17,1)-1,0,2))</f>
        <v>435.2862577973799</v>
      </c>
      <c r="H45" s="9">
        <f ca="1">FORECAST($A24,OFFSET(M$3:M$17,MATCH($A24,$A$3:$A$17,1)-1,0,2),OFFSET($A$3:$A$17,MATCH($A24,$A$3:$A$17,1)-1,0,2))</f>
        <v>411.60997138245875</v>
      </c>
      <c r="I45" s="9">
        <f ca="1">FORECAST($A23,OFFSET(M$3:M$17,MATCH($A23,$A$3:$A$17,1)-1,0,2),OFFSET($A$3:$A$17,MATCH($A23,$A$3:$A$17,1)-1,0,2))</f>
        <v>372.1528187966655</v>
      </c>
      <c r="J45" s="9">
        <f ca="1">FORECAST($A22,OFFSET(M$3:M$17,MATCH($A22,$A$3:$A$17,1)-1,0,2),OFFSET($A$3:$A$17,MATCH($A22,$A$3:$A$17,1)-1,0,2))</f>
        <v>312.0785809192498</v>
      </c>
      <c r="K45" s="9">
        <f ca="1">FORECAST($A21,OFFSET(M$3:M$17,MATCH($A21,$A$3:$A$17,1)-1,0,2),OFFSET($A$3:$A$17,MATCH($A21,$A$3:$A$17,1)-1,0,2))</f>
        <v>219.0660318816964</v>
      </c>
    </row>
    <row r="46" spans="1:11" ht="15">
      <c r="A46" s="10">
        <v>-5</v>
      </c>
      <c r="B46" s="9">
        <f ca="1">FORECAST($A30,OFFSET(N$3:N$17,MATCH($A30,$A$3:$A$17,1)-1,0,2),OFFSET($A$3:$A$17,MATCH($A30,$A$3:$A$17,1)-1,0,2))</f>
        <v>756.4198049467357</v>
      </c>
      <c r="C46" s="9">
        <f ca="1">FORECAST($A29,OFFSET(N$3:N$17,MATCH($A29,$A$3:$A$17,1)-1,0,2),OFFSET($A$3:$A$17,MATCH($A29,$A$3:$A$17,1)-1,0,2))</f>
        <v>719.0227133003373</v>
      </c>
      <c r="D46" s="9">
        <f ca="1">FORECAST($A28,OFFSET(N$3:N$17,MATCH($A28,$A$3:$A$17,1)-1,0,2),OFFSET($A$3:$A$17,MATCH($A28,$A$3:$A$17,1)-1,0,2))</f>
        <v>672.2766656734249</v>
      </c>
      <c r="E46" s="9">
        <f ca="1">FORECAST($A27,OFFSET(N$3:N$17,MATCH($A27,$A$3:$A$17,1)-1,0,2),OFFSET($A$3:$A$17,MATCH($A27,$A$3:$A$17,1)-1,0,2))</f>
        <v>612.1751878455677</v>
      </c>
      <c r="F46" s="9">
        <f ca="1">FORECAST($A26,OFFSET(N$3:N$17,MATCH($A26,$A$3:$A$17,1)-1,0,2),OFFSET($A$3:$A$17,MATCH($A26,$A$3:$A$17,1)-1,0,2))</f>
        <v>532.0410546777078</v>
      </c>
      <c r="G46" s="9">
        <f ca="1">FORECAST($A25,OFFSET(N$3:N$17,MATCH($A25,$A$3:$A$17,1)-1,0,2),OFFSET($A$3:$A$17,MATCH($A25,$A$3:$A$17,1)-1,0,2))</f>
        <v>482.4802776966937</v>
      </c>
      <c r="H46" s="9">
        <f ca="1">FORECAST($A24,OFFSET(N$3:N$17,MATCH($A24,$A$3:$A$17,1)-1,0,2),OFFSET($A$3:$A$17,MATCH($A24,$A$3:$A$17,1)-1,0,2))</f>
        <v>452.6030591254837</v>
      </c>
      <c r="I46" s="9">
        <f ca="1">FORECAST($A23,OFFSET(N$3:N$17,MATCH($A23,$A$3:$A$17,1)-1,0,2),OFFSET($A$3:$A$17,MATCH($A23,$A$3:$A$17,1)-1,0,2))</f>
        <v>402.8118903862684</v>
      </c>
      <c r="J46" s="9">
        <f ca="1">FORECAST($A22,OFFSET(N$3:N$17,MATCH($A22,$A$3:$A$17,1)-1,0,2),OFFSET($A$3:$A$17,MATCH($A22,$A$3:$A$17,1)-1,0,2))</f>
        <v>340.8969648386064</v>
      </c>
      <c r="K46" s="9">
        <f ca="1">FORECAST($A21,OFFSET(N$3:N$17,MATCH($A21,$A$3:$A$17,1)-1,0,2),OFFSET($A$3:$A$17,MATCH($A21,$A$3:$A$17,1)-1,0,2))</f>
        <v>224.8992209457183</v>
      </c>
    </row>
    <row r="47" spans="1:11" ht="15">
      <c r="A47" s="10">
        <v>-4.5</v>
      </c>
      <c r="B47" s="9">
        <f ca="1">FORECAST($A30,OFFSET(O$3:O$17,MATCH($A30,$A$3:$A$17,1)-1,0,2),OFFSET($A$3:$A$17,MATCH($A30,$A$3:$A$17,1)-1,0,2))</f>
        <v>848.9012919009137</v>
      </c>
      <c r="C47" s="9">
        <f ca="1">FORECAST($A29,OFFSET(O$3:O$17,MATCH($A29,$A$3:$A$17,1)-1,0,2),OFFSET($A$3:$A$17,MATCH($A29,$A$3:$A$17,1)-1,0,2))</f>
        <v>807.5577734978604</v>
      </c>
      <c r="D47" s="9">
        <f ca="1">FORECAST($A28,OFFSET(O$3:O$17,MATCH($A28,$A$3:$A$17,1)-1,0,2),OFFSET($A$3:$A$17,MATCH($A28,$A$3:$A$17,1)-1,0,2))</f>
        <v>755.8787258701179</v>
      </c>
      <c r="E47" s="9">
        <f ca="1">FORECAST($A27,OFFSET(O$3:O$17,MATCH($A27,$A$3:$A$17,1)-1,0,2),OFFSET($A$3:$A$17,MATCH($A27,$A$3:$A$17,1)-1,0,2))</f>
        <v>689.434881035301</v>
      </c>
      <c r="F47" s="9">
        <f ca="1">FORECAST($A26,OFFSET(O$3:O$17,MATCH($A26,$A$3:$A$17,1)-1,0,2),OFFSET($A$3:$A$17,MATCH($A26,$A$3:$A$17,1)-1,0,2))</f>
        <v>600.8443820557574</v>
      </c>
      <c r="G47" s="9">
        <f ca="1">FORECAST($A25,OFFSET(O$3:O$17,MATCH($A25,$A$3:$A$17,1)-1,0,2),OFFSET($A$3:$A$17,MATCH($A25,$A$3:$A$17,1)-1,0,2))</f>
        <v>541.9958620453524</v>
      </c>
      <c r="H47" s="9">
        <f ca="1">FORECAST($A24,OFFSET(O$3:O$17,MATCH($A24,$A$3:$A$17,1)-1,0,2),OFFSET($A$3:$A$17,MATCH($A24,$A$3:$A$17,1)-1,0,2))</f>
        <v>499.99863971412327</v>
      </c>
      <c r="I47" s="9">
        <f ca="1">FORECAST($A23,OFFSET(O$3:O$17,MATCH($A23,$A$3:$A$17,1)-1,0,2),OFFSET($A$3:$A$17,MATCH($A23,$A$3:$A$17,1)-1,0,2))</f>
        <v>430.0091666750376</v>
      </c>
      <c r="J47" s="9">
        <f ca="1">FORECAST($A22,OFFSET(O$3:O$17,MATCH($A22,$A$3:$A$17,1)-1,0,2),OFFSET($A$3:$A$17,MATCH($A22,$A$3:$A$17,1)-1,0,2))</f>
        <v>348.9844382095448</v>
      </c>
      <c r="K47" s="9">
        <f ca="1">FORECAST($A21,OFFSET(O$3:O$17,MATCH($A21,$A$3:$A$17,1)-1,0,2),OFFSET($A$3:$A$17,MATCH($A21,$A$3:$A$17,1)-1,0,2))</f>
        <v>231.63249657132707</v>
      </c>
    </row>
    <row r="48" spans="1:11" ht="15">
      <c r="A48" s="10">
        <v>4</v>
      </c>
      <c r="B48" s="9">
        <f ca="1">FORECAST($A30,OFFSET(P$3:P$17,MATCH($A30,$A$3:$A$17,1)-1,0,2),OFFSET($A$3:$A$17,MATCH($A30,$A$3:$A$17,1)-1,0,2))</f>
        <v>865.7078724408528</v>
      </c>
      <c r="C48" s="9">
        <f ca="1">FORECAST($A29,OFFSET(P$3:P$17,MATCH($A29,$A$3:$A$17,1)-1,0,2),OFFSET($A$3:$A$17,MATCH($A29,$A$3:$A$17,1)-1,0,2))</f>
        <v>827.120588598003</v>
      </c>
      <c r="D48" s="9">
        <f ca="1">FORECAST($A28,OFFSET(P$3:P$17,MATCH($A28,$A$3:$A$17,1)-1,0,2),OFFSET($A$3:$A$17,MATCH($A28,$A$3:$A$17,1)-1,0,2))</f>
        <v>778.8868108121101</v>
      </c>
      <c r="E48" s="9">
        <f ca="1">FORECAST($A27,OFFSET(P$3:P$17,MATCH($A27,$A$3:$A$17,1)-1,0,2),OFFSET($A$3:$A$17,MATCH($A27,$A$3:$A$17,1)-1,0,2))</f>
        <v>716.8725556329476</v>
      </c>
      <c r="F48" s="9">
        <f ca="1">FORECAST($A26,OFFSET(P$3:P$17,MATCH($A26,$A$3:$A$17,1)-1,0,2),OFFSET($A$3:$A$17,MATCH($A26,$A$3:$A$17,1)-1,0,2))</f>
        <v>634.188089918707</v>
      </c>
      <c r="G48" s="9">
        <f ca="1">FORECAST($A25,OFFSET(P$3:P$17,MATCH($A25,$A$3:$A$17,1)-1,0,2),OFFSET($A$3:$A$17,MATCH($A25,$A$3:$A$17,1)-1,0,2))</f>
        <v>575.1898819446662</v>
      </c>
      <c r="H48" s="9">
        <f ca="1">FORECAST($A24,OFFSET(P$3:P$17,MATCH($A24,$A$3:$A$17,1)-1,0,2),OFFSET($A$3:$A$17,MATCH($A24,$A$3:$A$17,1)-1,0,2))</f>
        <v>526.9917274571482</v>
      </c>
      <c r="I48" s="9">
        <f ca="1">FORECAST($A23,OFFSET(P$3:P$17,MATCH($A23,$A$3:$A$17,1)-1,0,2),OFFSET($A$3:$A$17,MATCH($A23,$A$3:$A$17,1)-1,0,2))</f>
        <v>446.6682382646404</v>
      </c>
      <c r="J48" s="9">
        <f ca="1">FORECAST($A22,OFFSET(P$3:P$17,MATCH($A22,$A$3:$A$17,1)-1,0,2),OFFSET($A$3:$A$17,MATCH($A22,$A$3:$A$17,1)-1,0,2))</f>
        <v>364.62120604825793</v>
      </c>
      <c r="K48" s="9">
        <f ca="1">FORECAST($A21,OFFSET(P$3:P$17,MATCH($A21,$A$3:$A$17,1)-1,0,2),OFFSET($A$3:$A$17,MATCH($A21,$A$3:$A$17,1)-1,0,2))</f>
        <v>238.63249657132707</v>
      </c>
    </row>
    <row r="49" spans="1:11" ht="15">
      <c r="A49" s="10">
        <v>-3.5</v>
      </c>
      <c r="B49" s="9">
        <f ca="1">FORECAST($A30,OFFSET(Q$3:Q$17,MATCH($A30,$A$3:$A$17,1)-1,0,2),OFFSET($A$3:$A$17,MATCH($A30,$A$3:$A$17,1)-1,0,2))</f>
        <v>938.3910045300157</v>
      </c>
      <c r="C49" s="9">
        <f ca="1">FORECAST($A29,OFFSET(Q$3:Q$17,MATCH($A29,$A$3:$A$17,1)-1,0,2),OFFSET($A$3:$A$17,MATCH($A29,$A$3:$A$17,1)-1,0,2))</f>
        <v>896.5463525705618</v>
      </c>
      <c r="D49" s="9">
        <f ca="1">FORECAST($A28,OFFSET(Q$3:Q$17,MATCH($A28,$A$3:$A$17,1)-1,0,2),OFFSET($A$3:$A$17,MATCH($A28,$A$3:$A$17,1)-1,0,2))</f>
        <v>844.2408922443012</v>
      </c>
      <c r="E49" s="9">
        <f ca="1">FORECAST($A27,OFFSET(Q$3:Q$17,MATCH($A27,$A$3:$A$17,1)-1,0,2),OFFSET($A$3:$A$17,MATCH($A27,$A$3:$A$17,1)-1,0,2))</f>
        <v>776.9916674720926</v>
      </c>
      <c r="F49" s="9">
        <f ca="1">FORECAST($A26,OFFSET(Q$3:Q$17,MATCH($A26,$A$3:$A$17,1)-1,0,2),OFFSET($A$3:$A$17,MATCH($A26,$A$3:$A$17,1)-1,0,2))</f>
        <v>687.3273442624939</v>
      </c>
      <c r="G49" s="9">
        <f ca="1">FORECAST($A25,OFFSET(Q$3:Q$17,MATCH($A25,$A$3:$A$17,1)-1,0,2),OFFSET($A$3:$A$17,MATCH($A25,$A$3:$A$17,1)-1,0,2))</f>
        <v>620.9809117936369</v>
      </c>
      <c r="H49" s="9">
        <f ca="1">FORECAST($A24,OFFSET(Q$3:Q$17,MATCH($A24,$A$3:$A$17,1)-1,0,2),OFFSET($A$3:$A$17,MATCH($A24,$A$3:$A$17,1)-1,0,2))</f>
        <v>563.4813590716856</v>
      </c>
      <c r="I49" s="9">
        <f ca="1">FORECAST($A23,OFFSET(Q$3:Q$17,MATCH($A23,$A$3:$A$17,1)-1,0,2),OFFSET($A$3:$A$17,MATCH($A23,$A$3:$A$17,1)-1,0,2))</f>
        <v>467.6568456490447</v>
      </c>
      <c r="J49" s="9">
        <f ca="1">FORECAST($A22,OFFSET(Q$3:Q$17,MATCH($A22,$A$3:$A$17,1)-1,0,2),OFFSET($A$3:$A$17,MATCH($A22,$A$3:$A$17,1)-1,0,2))</f>
        <v>371.80059901597923</v>
      </c>
      <c r="K49" s="9">
        <f ca="1">FORECAST($A21,OFFSET(Q$3:Q$17,MATCH($A21,$A$3:$A$17,1)-1,0,2),OFFSET($A$3:$A$17,MATCH($A21,$A$3:$A$17,1)-1,0,2))</f>
        <v>241.4326696945008</v>
      </c>
    </row>
    <row r="50" spans="1:11" ht="15">
      <c r="A50" s="10">
        <v>-3</v>
      </c>
      <c r="B50" s="9">
        <f ca="1">FORECAST($A30,OFFSET(R$3:R$17,MATCH($A30,$A$3:$A$17,1)-1,0,2),OFFSET($A$3:$A$17,MATCH($A30,$A$3:$A$17,1)-1,0,2))</f>
        <v>1047.374553180168</v>
      </c>
      <c r="C50" s="9">
        <f ca="1">FORECAST($A29,OFFSET(R$3:R$17,MATCH($A29,$A$3:$A$17,1)-1,0,2),OFFSET($A$3:$A$17,MATCH($A29,$A$3:$A$17,1)-1,0,2))</f>
        <v>998.6393148202051</v>
      </c>
      <c r="D50" s="9">
        <f ca="1">FORECAST($A28,OFFSET(R$3:R$17,MATCH($A28,$A$3:$A$17,1)-1,0,2),OFFSET($A$3:$A$17,MATCH($A28,$A$3:$A$17,1)-1,0,2))</f>
        <v>937.7206798893209</v>
      </c>
      <c r="E50" s="9">
        <f ca="1">FORECAST($A27,OFFSET(R$3:R$17,MATCH($A27,$A$3:$A$17,1)-1,0,2),OFFSET($A$3:$A$17,MATCH($A27,$A$3:$A$17,1)-1,0,2))</f>
        <v>859.3974809779761</v>
      </c>
      <c r="F50" s="9">
        <f ca="1">FORECAST($A26,OFFSET(R$3:R$17,MATCH($A26,$A$3:$A$17,1)-1,0,2),OFFSET($A$3:$A$17,MATCH($A26,$A$3:$A$17,1)-1,0,2))</f>
        <v>754.9680746051201</v>
      </c>
      <c r="G50" s="9">
        <f ca="1">FORECAST($A25,OFFSET(R$3:R$17,MATCH($A25,$A$3:$A$17,1)-1,0,2),OFFSET($A$3:$A$17,MATCH($A25,$A$3:$A$17,1)-1,0,2))</f>
        <v>677.2617634424828</v>
      </c>
      <c r="H50" s="9">
        <f ca="1">FORECAST($A24,OFFSET(R$3:R$17,MATCH($A24,$A$3:$A$17,1)-1,0,2),OFFSET($A$3:$A$17,MATCH($A24,$A$3:$A$17,1)-1,0,2))</f>
        <v>609.3333702758639</v>
      </c>
      <c r="I50" s="9">
        <f ca="1">FORECAST($A23,OFFSET(R$3:R$17,MATCH($A23,$A$3:$A$17,1)-1,0,2),OFFSET($A$3:$A$17,MATCH($A23,$A$3:$A$17,1)-1,0,2))</f>
        <v>496.128920595195</v>
      </c>
      <c r="J50" s="9">
        <f ca="1">FORECAST($A22,OFFSET(R$3:R$17,MATCH($A22,$A$3:$A$17,1)-1,0,2),OFFSET($A$3:$A$17,MATCH($A22,$A$3:$A$17,1)-1,0,2))</f>
        <v>383.52484022563084</v>
      </c>
      <c r="K50" s="9">
        <f ca="1">FORECAST($A21,OFFSET(R$3:R$17,MATCH($A21,$A$3:$A$17,1)-1,0,2),OFFSET($A$3:$A$17,MATCH($A21,$A$3:$A$17,1)-1,0,2))</f>
        <v>245.79930750730517</v>
      </c>
    </row>
    <row r="51" spans="1:11" ht="15">
      <c r="A51" s="10">
        <v>-2.5</v>
      </c>
      <c r="B51" s="9">
        <f ca="1">FORECAST($A30,OFFSET(S$3:S$17,MATCH($A30,$A$3:$A$17,1)-1,0,2),OFFSET($A$3:$A$17,MATCH($A30,$A$3:$A$17,1)-1,0,2))</f>
        <v>1165.7202426166978</v>
      </c>
      <c r="C51" s="9">
        <f ca="1">FORECAST($A29,OFFSET(S$3:S$17,MATCH($A29,$A$3:$A$17,1)-1,0,2),OFFSET($A$3:$A$17,MATCH($A29,$A$3:$A$17,1)-1,0,2))</f>
        <v>1109.468000910725</v>
      </c>
      <c r="D51" s="9">
        <f ca="1">FORECAST($A28,OFFSET(S$3:S$17,MATCH($A28,$A$3:$A$17,1)-1,0,2),OFFSET($A$3:$A$17,MATCH($A28,$A$3:$A$17,1)-1,0,2))</f>
        <v>1039.1531755020696</v>
      </c>
      <c r="E51" s="9">
        <f ca="1">FORECAST($A27,OFFSET(S$3:S$17,MATCH($A27,$A$3:$A$17,1)-1,0,2),OFFSET($A$3:$A$17,MATCH($A27,$A$3:$A$17,1)-1,0,2))</f>
        <v>948.749277529849</v>
      </c>
      <c r="F51" s="9">
        <f ca="1">FORECAST($A26,OFFSET(S$3:S$17,MATCH($A26,$A$3:$A$17,1)-1,0,2),OFFSET($A$3:$A$17,MATCH($A26,$A$3:$A$17,1)-1,0,2))</f>
        <v>828.2125077061669</v>
      </c>
      <c r="G51" s="9">
        <f ca="1">FORECAST($A25,OFFSET(S$3:S$17,MATCH($A25,$A$3:$A$17,1)-1,0,2),OFFSET($A$3:$A$17,MATCH($A25,$A$3:$A$17,1)-1,0,2))</f>
        <v>739.9456051416719</v>
      </c>
      <c r="H51" s="9">
        <f ca="1">FORECAST($A24,OFFSET(S$3:S$17,MATCH($A24,$A$3:$A$17,1)-1,0,2),OFFSET($A$3:$A$17,MATCH($A24,$A$3:$A$17,1)-1,0,2))</f>
        <v>664.6888376085296</v>
      </c>
      <c r="I51" s="9">
        <f ca="1">FORECAST($A23,OFFSET(S$3:S$17,MATCH($A23,$A$3:$A$17,1)-1,0,2),OFFSET($A$3:$A$17,MATCH($A23,$A$3:$A$17,1)-1,0,2))</f>
        <v>539.2714597465438</v>
      </c>
      <c r="J51" s="9">
        <f ca="1">FORECAST($A22,OFFSET(S$3:S$17,MATCH($A22,$A$3:$A$17,1)-1,0,2),OFFSET($A$3:$A$17,MATCH($A22,$A$3:$A$17,1)-1,0,2))</f>
        <v>396.5181708868643</v>
      </c>
      <c r="K51" s="9">
        <f ca="1">FORECAST($A21,OFFSET(S$3:S$17,MATCH($A21,$A$3:$A$17,1)-1,0,2),OFFSET($A$3:$A$17,MATCH($A21,$A$3:$A$17,1)-1,0,2))</f>
        <v>254.4326696945008</v>
      </c>
    </row>
    <row r="52" spans="1:11" ht="15">
      <c r="A52" s="10">
        <v>-2</v>
      </c>
      <c r="B52" s="9">
        <f ca="1">FORECAST($A30,OFFSET(T$3:T$17,MATCH($A30,$A$3:$A$17,1)-1,0,2),OFFSET($A$3:$A$17,MATCH($A30,$A$3:$A$17,1)-1,0,2))</f>
        <v>1378.0865279039963</v>
      </c>
      <c r="C52" s="9">
        <f ca="1">FORECAST($A29,OFFSET(T$3:T$17,MATCH($A29,$A$3:$A$17,1)-1,0,2),OFFSET($A$3:$A$17,MATCH($A29,$A$3:$A$17,1)-1,0,2))</f>
        <v>1300.0976181891456</v>
      </c>
      <c r="D52" s="9">
        <f ca="1">FORECAST($A28,OFFSET(T$3:T$17,MATCH($A28,$A$3:$A$17,1)-1,0,2),OFFSET($A$3:$A$17,MATCH($A28,$A$3:$A$17,1)-1,0,2))</f>
        <v>1202.612141982268</v>
      </c>
      <c r="E52" s="9">
        <f ca="1">FORECAST($A27,OFFSET(T$3:T$17,MATCH($A27,$A$3:$A$17,1)-1,0,2),OFFSET($A$3:$A$17,MATCH($A27,$A$3:$A$17,1)-1,0,2))</f>
        <v>1077.2748892256816</v>
      </c>
      <c r="F52" s="9">
        <f ca="1">FORECAST($A26,OFFSET(T$3:T$17,MATCH($A26,$A$3:$A$17,1)-1,0,2),OFFSET($A$3:$A$17,MATCH($A26,$A$3:$A$17,1)-1,0,2))</f>
        <v>910.1609934233607</v>
      </c>
      <c r="G52" s="9">
        <f ca="1">FORECAST($A25,OFFSET(T$3:T$17,MATCH($A25,$A$3:$A$17,1)-1,0,2),OFFSET($A$3:$A$17,MATCH($A25,$A$3:$A$17,1)-1,0,2))</f>
        <v>792.2725757395508</v>
      </c>
      <c r="H52" s="9">
        <f ca="1">FORECAST($A24,OFFSET(T$3:T$17,MATCH($A24,$A$3:$A$17,1)-1,0,2),OFFSET($A$3:$A$17,MATCH($A24,$A$3:$A$17,1)-1,0,2))</f>
        <v>697.8492906324248</v>
      </c>
      <c r="I52" s="9">
        <f ca="1">FORECAST($A23,OFFSET(T$3:T$17,MATCH($A23,$A$3:$A$17,1)-1,0,2),OFFSET($A$3:$A$17,MATCH($A23,$A$3:$A$17,1)-1,0,2))</f>
        <v>540.4904082962254</v>
      </c>
      <c r="J52" s="9">
        <f ca="1">FORECAST($A22,OFFSET(T$3:T$17,MATCH($A22,$A$3:$A$17,1)-1,0,2),OFFSET($A$3:$A$17,MATCH($A22,$A$3:$A$17,1)-1,0,2))</f>
        <v>393.6100904836471</v>
      </c>
      <c r="K52" s="9">
        <f ca="1">FORECAST($A21,OFFSET(T$3:T$17,MATCH($A21,$A$3:$A$17,1)-1,0,2),OFFSET($A$3:$A$17,MATCH($A21,$A$3:$A$17,1)-1,0,2))</f>
        <v>259.8662050048701</v>
      </c>
    </row>
    <row r="53" spans="1:11" ht="15">
      <c r="A53" s="10">
        <v>-1.5</v>
      </c>
      <c r="B53" s="9">
        <f ca="1">FORECAST($A30,OFFSET(U$3:U$17,MATCH($A30,$A$3:$A$17,1)-1,0,2),OFFSET($A$3:$A$17,MATCH($A30,$A$3:$A$17,1)-1,0,2))</f>
        <v>1745.1030425807623</v>
      </c>
      <c r="C53" s="9">
        <f ca="1">FORECAST($A29,OFFSET(U$3:U$17,MATCH($A29,$A$3:$A$17,1)-1,0,2),OFFSET($A$3:$A$17,MATCH($A29,$A$3:$A$17,1)-1,0,2))</f>
        <v>1628.3389239394116</v>
      </c>
      <c r="D53" s="9">
        <f ca="1">FORECAST($A28,OFFSET(U$3:U$17,MATCH($A28,$A$3:$A$17,1)-1,0,2),OFFSET($A$3:$A$17,MATCH($A28,$A$3:$A$17,1)-1,0,2))</f>
        <v>1482.3847651846968</v>
      </c>
      <c r="E53" s="9">
        <f ca="1">FORECAST($A27,OFFSET(U$3:U$17,MATCH($A27,$A$3:$A$17,1)-1,0,2),OFFSET($A$3:$A$17,MATCH($A27,$A$3:$A$17,1)-1,0,2))</f>
        <v>1294.731239772426</v>
      </c>
      <c r="F53" s="9">
        <f ca="1">FORECAST($A26,OFFSET(U$3:U$17,MATCH($A26,$A$3:$A$17,1)-1,0,2),OFFSET($A$3:$A$17,MATCH($A26,$A$3:$A$17,1)-1,0,2))</f>
        <v>1044.5301941695936</v>
      </c>
      <c r="G53" s="9">
        <f ca="1">FORECAST($A25,OFFSET(U$3:U$17,MATCH($A25,$A$3:$A$17,1)-1,0,2),OFFSET($A$3:$A$17,MATCH($A25,$A$3:$A$17,1)-1,0,2))</f>
        <v>880.9821799875233</v>
      </c>
      <c r="H53" s="9">
        <f ca="1">FORECAST($A24,OFFSET(U$3:U$17,MATCH($A24,$A$3:$A$17,1)-1,0,2),OFFSET($A$3:$A$17,MATCH($A24,$A$3:$A$17,1)-1,0,2))</f>
        <v>768.2379589640893</v>
      </c>
      <c r="I53" s="9">
        <f ca="1">FORECAST($A23,OFFSET(U$3:U$17,MATCH($A23,$A$3:$A$17,1)-1,0,2),OFFSET($A$3:$A$17,MATCH($A23,$A$3:$A$17,1)-1,0,2))</f>
        <v>580.3467561745975</v>
      </c>
      <c r="J53" s="9">
        <f ca="1">FORECAST($A22,OFFSET(U$3:U$17,MATCH($A22,$A$3:$A$17,1)-1,0,2),OFFSET($A$3:$A$17,MATCH($A22,$A$3:$A$17,1)-1,0,2))</f>
        <v>417.42625129008155</v>
      </c>
      <c r="K53" s="9">
        <f ca="1">FORECAST($A21,OFFSET(U$3:U$17,MATCH($A21,$A$3:$A$17,1)-1,0,2),OFFSET($A$3:$A$17,MATCH($A21,$A$3:$A$17,1)-1,0,2))</f>
        <v>263.2328428176745</v>
      </c>
    </row>
    <row r="54" spans="1:11" ht="15">
      <c r="A54" s="10">
        <v>-1</v>
      </c>
      <c r="B54" s="9">
        <f ca="1">FORECAST($A30,OFFSET(V$3:V$17,MATCH($A30,$A$3:$A$17,1)-1,0,2),OFFSET($A$3:$A$17,MATCH($A30,$A$3:$A$17,1)-1,0,2))</f>
        <v>2511.2389667522475</v>
      </c>
      <c r="C54" s="9">
        <f ca="1">FORECAST($A29,OFFSET(V$3:V$17,MATCH($A29,$A$3:$A$17,1)-1,0,2),OFFSET($A$3:$A$17,MATCH($A29,$A$3:$A$17,1)-1,0,2))</f>
        <v>2306.7138340462334</v>
      </c>
      <c r="D54" s="9">
        <f ca="1">FORECAST($A28,OFFSET(V$3:V$17,MATCH($A28,$A$3:$A$17,1)-1,0,2),OFFSET($A$3:$A$17,MATCH($A28,$A$3:$A$17,1)-1,0,2))</f>
        <v>2051.059151463538</v>
      </c>
      <c r="E54" s="9">
        <f ca="1">FORECAST($A27,OFFSET(V$3:V$17,MATCH($A27,$A$3:$A$17,1)-1,0,2),OFFSET($A$3:$A$17,MATCH($A27,$A$3:$A$17,1)-1,0,2))</f>
        <v>1722.3634645155425</v>
      </c>
      <c r="F54" s="9">
        <f ca="1">FORECAST($A26,OFFSET(V$3:V$17,MATCH($A26,$A$3:$A$17,1)-1,0,2),OFFSET($A$3:$A$17,MATCH($A26,$A$3:$A$17,1)-1,0,2))</f>
        <v>1284.1089506243152</v>
      </c>
      <c r="G54" s="9">
        <f ca="1">FORECAST($A25,OFFSET(V$3:V$17,MATCH($A25,$A$3:$A$17,1)-1,0,2),OFFSET($A$3:$A$17,MATCH($A25,$A$3:$A$17,1)-1,0,2))</f>
        <v>1020.6768339837804</v>
      </c>
      <c r="H54" s="9">
        <f ca="1">FORECAST($A24,OFFSET(V$3:V$17,MATCH($A24,$A$3:$A$17,1)-1,0,2),OFFSET($A$3:$A$17,MATCH($A24,$A$3:$A$17,1)-1,0,2))</f>
        <v>874.1093466533162</v>
      </c>
      <c r="I54" s="9">
        <f ca="1">FORECAST($A23,OFFSET(V$3:V$17,MATCH($A23,$A$3:$A$17,1)-1,0,2),OFFSET($A$3:$A$17,MATCH($A23,$A$3:$A$17,1)-1,0,2))</f>
        <v>629.8507830269767</v>
      </c>
      <c r="J54" s="9">
        <f ca="1">FORECAST($A22,OFFSET(V$3:V$17,MATCH($A22,$A$3:$A$17,1)-1,0,2),OFFSET($A$3:$A$17,MATCH($A22,$A$3:$A$17,1)-1,0,2))</f>
        <v>450.7894834513684</v>
      </c>
      <c r="K54" s="9">
        <f ca="1">FORECAST($A21,OFFSET(V$3:V$17,MATCH($A21,$A$3:$A$17,1)-1,0,2),OFFSET($A$3:$A$17,MATCH($A21,$A$3:$A$17,1)-1,0,2))</f>
        <v>272.63249657132707</v>
      </c>
    </row>
    <row r="55" spans="1:11" ht="15">
      <c r="A55" s="10">
        <v>-0.5</v>
      </c>
      <c r="B55" s="9">
        <f ca="1">FORECAST($A30,OFFSET(W$3:W$17,MATCH($A30,$A$3:$A$17,1)-1,0,2),OFFSET($A$3:$A$17,MATCH($A30,$A$3:$A$17,1)-1,0,2))</f>
        <v>3656.5971108005133</v>
      </c>
      <c r="C55" s="9">
        <f ca="1">FORECAST($A29,OFFSET(W$3:W$17,MATCH($A29,$A$3:$A$17,1)-1,0,2),OFFSET($A$3:$A$17,MATCH($A29,$A$3:$A$17,1)-1,0,2))</f>
        <v>3366.0022897826884</v>
      </c>
      <c r="D55" s="9">
        <f ca="1">FORECAST($A28,OFFSET(W$3:W$17,MATCH($A28,$A$3:$A$17,1)-1,0,2),OFFSET($A$3:$A$17,MATCH($A28,$A$3:$A$17,1)-1,0,2))</f>
        <v>3002.761226229511</v>
      </c>
      <c r="E55" s="9">
        <f ca="1">FORECAST($A27,OFFSET(W$3:W$17,MATCH($A27,$A$3:$A$17,1)-1,0,2),OFFSET($A$3:$A$17,MATCH($A27,$A$3:$A$17,1)-1,0,2))</f>
        <v>2535.7415350344872</v>
      </c>
      <c r="F55" s="9">
        <f ca="1">FORECAST($A26,OFFSET(W$3:W$17,MATCH($A26,$A$3:$A$17,1)-1,0,2),OFFSET($A$3:$A$17,MATCH($A26,$A$3:$A$17,1)-1,0,2))</f>
        <v>1913.057709631301</v>
      </c>
      <c r="G55" s="9">
        <f ca="1">FORECAST($A25,OFFSET(W$3:W$17,MATCH($A25,$A$3:$A$17,1)-1,0,2),OFFSET($A$3:$A$17,MATCH($A25,$A$3:$A$17,1)-1,0,2))</f>
        <v>1502.1392916679974</v>
      </c>
      <c r="H55" s="9">
        <f ca="1">FORECAST($A24,OFFSET(W$3:W$17,MATCH($A24,$A$3:$A$17,1)-1,0,2),OFFSET($A$3:$A$17,MATCH($A24,$A$3:$A$17,1)-1,0,2))</f>
        <v>1212.9503647428892</v>
      </c>
      <c r="I55" s="9">
        <f ca="1">FORECAST($A23,OFFSET(W$3:W$17,MATCH($A23,$A$3:$A$17,1)-1,0,2),OFFSET($A$3:$A$17,MATCH($A23,$A$3:$A$17,1)-1,0,2))</f>
        <v>731.0094295878425</v>
      </c>
      <c r="J55" s="9">
        <f ca="1">FORECAST($A22,OFFSET(W$3:W$17,MATCH($A22,$A$3:$A$17,1)-1,0,2),OFFSET($A$3:$A$17,MATCH($A22,$A$3:$A$17,1)-1,0,2))</f>
        <v>480.96887641908967</v>
      </c>
      <c r="K55" s="9">
        <f ca="1">FORECAST($A21,OFFSET(W$3:W$17,MATCH($A21,$A$3:$A$17,1)-1,0,2),OFFSET($A$3:$A$17,MATCH($A21,$A$3:$A$17,1)-1,0,2))</f>
        <v>276.9991343841315</v>
      </c>
    </row>
    <row r="56" spans="1:11" ht="15">
      <c r="A56" s="10">
        <v>0</v>
      </c>
      <c r="B56" s="9">
        <f ca="1">FORECAST($A30,OFFSET(X$3:X$17,MATCH($A30,$A$3:$A$17,1)-1,0,2),OFFSET($A$3:$A$17,MATCH($A30,$A$3:$A$17,1)-1,0,2))</f>
        <v>5068.984118592418</v>
      </c>
      <c r="C56" s="9">
        <f ca="1">FORECAST($A29,OFFSET(X$3:X$17,MATCH($A29,$A$3:$A$17,1)-1,0,2),OFFSET($A$3:$A$17,MATCH($A29,$A$3:$A$17,1)-1,0,2))</f>
        <v>4651.1013742488285</v>
      </c>
      <c r="D56" s="9">
        <f ca="1">FORECAST($A28,OFFSET(X$3:X$17,MATCH($A28,$A$3:$A$17,1)-1,0,2),OFFSET($A$3:$A$17,MATCH($A28,$A$3:$A$17,1)-1,0,2))</f>
        <v>4128.751485272056</v>
      </c>
      <c r="E56" s="9">
        <f ca="1">FORECAST($A27,OFFSET(X$3:X$17,MATCH($A27,$A$3:$A$17,1)-1,0,2),OFFSET($A$3:$A$17,MATCH($A27,$A$3:$A$17,1)-1,0,2))</f>
        <v>3457.1652899795354</v>
      </c>
      <c r="F56" s="9">
        <f ca="1">FORECAST($A26,OFFSET(X$3:X$17,MATCH($A26,$A$3:$A$17,1)-1,0,2),OFFSET($A$3:$A$17,MATCH($A26,$A$3:$A$17,1)-1,0,2))</f>
        <v>2561.73011014236</v>
      </c>
      <c r="G56" s="9">
        <f ca="1">FORECAST($A25,OFFSET(X$3:X$17,MATCH($A25,$A$3:$A$17,1)-1,0,2),OFFSET($A$3:$A$17,MATCH($A25,$A$3:$A$17,1)-1,0,2))</f>
        <v>1962.581392951965</v>
      </c>
      <c r="H56" s="9">
        <f ca="1">FORECAST($A24,OFFSET(X$3:X$17,MATCH($A24,$A$3:$A$17,1)-1,0,2),OFFSET($A$3:$A$17,MATCH($A24,$A$3:$A$17,1)-1,0,2))</f>
        <v>1528.5161420117438</v>
      </c>
      <c r="I56" s="9">
        <f ca="1">FORECAST($A23,OFFSET(X$3:X$17,MATCH($A23,$A$3:$A$17,1)-1,0,2),OFFSET($A$3:$A$17,MATCH($A23,$A$3:$A$17,1)-1,0,2))</f>
        <v>805.1350112722002</v>
      </c>
      <c r="J56" s="9">
        <f ca="1">FORECAST($A22,OFFSET(X$3:X$17,MATCH($A22,$A$3:$A$17,1)-1,0,2),OFFSET($A$3:$A$17,MATCH($A22,$A$3:$A$17,1)-1,0,2))</f>
        <v>477.419581951315</v>
      </c>
      <c r="K56" s="9">
        <f ca="1">FORECAST($A21,OFFSET(X$3:X$17,MATCH($A21,$A$3:$A$17,1)-1,0,2),OFFSET($A$3:$A$17,MATCH($A21,$A$3:$A$17,1)-1,0,2))</f>
        <v>286.59861501461035</v>
      </c>
    </row>
    <row r="57" spans="1:11" ht="15">
      <c r="A57" s="10">
        <v>0.5</v>
      </c>
      <c r="B57" s="9">
        <f ca="1">FORECAST($A30,OFFSET(Y$3:Y$17,MATCH($A30,$A$3:$A$17,1)-1,0,2),OFFSET($A$3:$A$17,MATCH($A30,$A$3:$A$17,1)-1,0,2))</f>
        <v>5765.3710419484305</v>
      </c>
      <c r="C57" s="9">
        <f ca="1">FORECAST($A29,OFFSET(Y$3:Y$17,MATCH($A29,$A$3:$A$17,1)-1,0,2),OFFSET($A$3:$A$17,MATCH($A29,$A$3:$A$17,1)-1,0,2))</f>
        <v>5281.088101381755</v>
      </c>
      <c r="D57" s="9">
        <f ca="1">FORECAST($A28,OFFSET(Y$3:Y$17,MATCH($A28,$A$3:$A$17,1)-1,0,2),OFFSET($A$3:$A$17,MATCH($A28,$A$3:$A$17,1)-1,0,2))</f>
        <v>4675.738529851336</v>
      </c>
      <c r="E57" s="9">
        <f ca="1">FORECAST($A27,OFFSET(Y$3:Y$17,MATCH($A27,$A$3:$A$17,1)-1,0,2),OFFSET($A$3:$A$17,MATCH($A27,$A$3:$A$17,1)-1,0,2))</f>
        <v>3897.4394928544125</v>
      </c>
      <c r="F57" s="9">
        <f ca="1">FORECAST($A26,OFFSET(Y$3:Y$17,MATCH($A26,$A$3:$A$17,1)-1,0,2),OFFSET($A$3:$A$17,MATCH($A26,$A$3:$A$17,1)-1,0,2))</f>
        <v>2859.72260253494</v>
      </c>
      <c r="G57" s="9">
        <f ca="1">FORECAST($A25,OFFSET(Y$3:Y$17,MATCH($A25,$A$3:$A$17,1)-1,0,2),OFFSET($A$3:$A$17,MATCH($A25,$A$3:$A$17,1)-1,0,2))</f>
        <v>2162.9096317437306</v>
      </c>
      <c r="H57" s="9">
        <f ca="1">FORECAST($A24,OFFSET(Y$3:Y$17,MATCH($A24,$A$3:$A$17,1)-1,0,2),OFFSET($A$3:$A$17,MATCH($A24,$A$3:$A$17,1)-1,0,2))</f>
        <v>1654.4331949280427</v>
      </c>
      <c r="I57" s="9">
        <f ca="1">FORECAST($A23,OFFSET(Y$3:Y$17,MATCH($A23,$A$3:$A$17,1)-1,0,2),OFFSET($A$3:$A$17,MATCH($A23,$A$3:$A$17,1)-1,0,2))</f>
        <v>807.0438703474347</v>
      </c>
      <c r="J57" s="9">
        <f ca="1">FORECAST($A22,OFFSET(Y$3:Y$17,MATCH($A22,$A$3:$A$17,1)-1,0,2),OFFSET($A$3:$A$17,MATCH($A22,$A$3:$A$17,1)-1,0,2))</f>
        <v>476.8814030481512</v>
      </c>
      <c r="K57" s="9">
        <f ca="1">FORECAST($A21,OFFSET(Y$3:Y$17,MATCH($A21,$A$3:$A$17,1)-1,0,2),OFFSET($A$3:$A$17,MATCH($A21,$A$3:$A$17,1)-1,0,2))</f>
        <v>295.43180407863224</v>
      </c>
    </row>
    <row r="58" spans="1:11" ht="15">
      <c r="A58" s="10">
        <v>1</v>
      </c>
      <c r="B58" s="9">
        <f ca="1">FORECAST($A30,OFFSET(Z$3:Z$17,MATCH($A30,$A$3:$A$17,1)-1,0,2),OFFSET($A$3:$A$17,MATCH($A30,$A$3:$A$17,1)-1,0,2))</f>
        <v>6561.642805855509</v>
      </c>
      <c r="C58" s="9">
        <f ca="1">FORECAST($A29,OFFSET(Z$3:Z$17,MATCH($A29,$A$3:$A$17,1)-1,0,2),OFFSET($A$3:$A$17,MATCH($A29,$A$3:$A$17,1)-1,0,2))</f>
        <v>5962.725564262187</v>
      </c>
      <c r="D58" s="9">
        <f ca="1">FORECAST($A28,OFFSET(Z$3:Z$17,MATCH($A28,$A$3:$A$17,1)-1,0,2),OFFSET($A$3:$A$17,MATCH($A28,$A$3:$A$17,1)-1,0,2))</f>
        <v>5214.084087945755</v>
      </c>
      <c r="E58" s="9">
        <f ca="1">FORECAST($A27,OFFSET(Z$3:Z$17,MATCH($A27,$A$3:$A$17,1)-1,0,2),OFFSET($A$3:$A$17,MATCH($A27,$A$3:$A$17,1)-1,0,2))</f>
        <v>4251.554390270475</v>
      </c>
      <c r="F58" s="9">
        <f ca="1">FORECAST($A26,OFFSET(Z$3:Z$17,MATCH($A26,$A$3:$A$17,1)-1,0,2),OFFSET($A$3:$A$17,MATCH($A26,$A$3:$A$17,1)-1,0,2))</f>
        <v>2968.2002073259046</v>
      </c>
      <c r="G58" s="9">
        <f ca="1">FORECAST($A25,OFFSET(Z$3:Z$17,MATCH($A25,$A$3:$A$17,1)-1,0,2),OFFSET($A$3:$A$17,MATCH($A25,$A$3:$A$17,1)-1,0,2))</f>
        <v>2170.4754729960696</v>
      </c>
      <c r="H58" s="9">
        <f ca="1">FORECAST($A24,OFFSET(Z$3:Z$17,MATCH($A24,$A$3:$A$17,1)-1,0,2),OFFSET($A$3:$A$17,MATCH($A24,$A$3:$A$17,1)-1,0,2))</f>
        <v>1683.138577622276</v>
      </c>
      <c r="I58" s="9">
        <f ca="1">FORECAST($A23,OFFSET(Z$3:Z$17,MATCH($A23,$A$3:$A$17,1)-1,0,2),OFFSET($A$3:$A$17,MATCH($A23,$A$3:$A$17,1)-1,0,2))</f>
        <v>870.9788535646976</v>
      </c>
      <c r="J58" s="9">
        <f ca="1">FORECAST($A22,OFFSET(Z$3:Z$17,MATCH($A22,$A$3:$A$17,1)-1,0,2),OFFSET($A$3:$A$17,MATCH($A22,$A$3:$A$17,1)-1,0,2))</f>
        <v>486.86584125769605</v>
      </c>
      <c r="K58" s="9">
        <f ca="1">FORECAST($A21,OFFSET(Z$3:Z$17,MATCH($A21,$A$3:$A$17,1)-1,0,2),OFFSET($A$3:$A$17,MATCH($A21,$A$3:$A$17,1)-1,0,2))</f>
        <v>296.43180407863224</v>
      </c>
    </row>
    <row r="59" spans="1:11" ht="15">
      <c r="A59" s="10">
        <v>1.5</v>
      </c>
      <c r="B59" s="9">
        <f ca="1">FORECAST($A30,OFFSET(AA$3:AA$17,MATCH($A30,$A$3:$A$17,1)-1,0,2),OFFSET($A$3:$A$17,MATCH($A30,$A$3:$A$17,1)-1,0,2))</f>
        <v>6568.111943742815</v>
      </c>
      <c r="C59" s="9">
        <f ca="1">FORECAST($A29,OFFSET(AA$3:AA$17,MATCH($A29,$A$3:$A$17,1)-1,0,2),OFFSET($A$3:$A$17,MATCH($A29,$A$3:$A$17,1)-1,0,2))</f>
        <v>5967.69130148029</v>
      </c>
      <c r="D59" s="9">
        <f ca="1">FORECAST($A28,OFFSET(AA$3:AA$17,MATCH($A28,$A$3:$A$17,1)-1,0,2),OFFSET($A$3:$A$17,MATCH($A28,$A$3:$A$17,1)-1,0,2))</f>
        <v>5217.1705870683045</v>
      </c>
      <c r="E59" s="9">
        <f ca="1">FORECAST($A27,OFFSET(AA$3:AA$17,MATCH($A27,$A$3:$A$17,1)-1,0,2),OFFSET($A$3:$A$17,MATCH($A27,$A$3:$A$17,1)-1,0,2))</f>
        <v>4252.22474958085</v>
      </c>
      <c r="F59" s="9">
        <f ca="1">FORECAST($A26,OFFSET(AA$3:AA$17,MATCH($A26,$A$3:$A$17,1)-1,0,2),OFFSET($A$3:$A$17,MATCH($A26,$A$3:$A$17,1)-1,0,2))</f>
        <v>2965.6490939461128</v>
      </c>
      <c r="G59" s="9">
        <f ca="1">FORECAST($A25,OFFSET(AA$3:AA$17,MATCH($A25,$A$3:$A$17,1)-1,0,2),OFFSET($A$3:$A$17,MATCH($A25,$A$3:$A$17,1)-1,0,2))</f>
        <v>2161.6287800948844</v>
      </c>
      <c r="H59" s="9">
        <f ca="1">FORECAST($A24,OFFSET(AA$3:AA$17,MATCH($A24,$A$3:$A$17,1)-1,0,2),OFFSET($A$3:$A$17,MATCH($A24,$A$3:$A$17,1)-1,0,2))</f>
        <v>1663.5811837238648</v>
      </c>
      <c r="I59" s="9">
        <f ca="1">FORECAST($A23,OFFSET(AA$3:AA$17,MATCH($A23,$A$3:$A$17,1)-1,0,2),OFFSET($A$3:$A$17,MATCH($A23,$A$3:$A$17,1)-1,0,2))</f>
        <v>833.5717954012844</v>
      </c>
      <c r="J59" s="9">
        <f ca="1">FORECAST($A22,OFFSET(AA$3:AA$17,MATCH($A22,$A$3:$A$17,1)-1,0,2),OFFSET($A$3:$A$17,MATCH($A22,$A$3:$A$17,1)-1,0,2))</f>
        <v>455.5048322093313</v>
      </c>
      <c r="K59" s="9">
        <f ca="1">FORECAST($A21,OFFSET(AA$3:AA$17,MATCH($A21,$A$3:$A$17,1)-1,0,2),OFFSET($A$3:$A$17,MATCH($A21,$A$3:$A$17,1)-1,0,2))</f>
        <v>289.9322368865665</v>
      </c>
    </row>
    <row r="60" spans="1:11" ht="15">
      <c r="A60" s="10">
        <v>2</v>
      </c>
      <c r="B60" s="9">
        <f ca="1">FORECAST($A30,OFFSET(AB$3:AB$17,MATCH($A30,$A$3:$A$17,1)-1,0,2),OFFSET($A$3:$A$17,MATCH($A30,$A$3:$A$17,1)-1,0,2))</f>
        <v>6976.782768983052</v>
      </c>
      <c r="C60" s="9">
        <f ca="1">FORECAST($A29,OFFSET(AB$3:AB$17,MATCH($A29,$A$3:$A$17,1)-1,0,2),OFFSET($A$3:$A$17,MATCH($A29,$A$3:$A$17,1)-1,0,2))</f>
        <v>6345.103921140037</v>
      </c>
      <c r="D60" s="9">
        <f ca="1">FORECAST($A28,OFFSET(AB$3:AB$17,MATCH($A28,$A$3:$A$17,1)-1,0,2),OFFSET($A$3:$A$17,MATCH($A28,$A$3:$A$17,1)-1,0,2))</f>
        <v>5555.510714657984</v>
      </c>
      <c r="E60" s="9">
        <f ca="1">FORECAST($A27,OFFSET(AB$3:AB$17,MATCH($A27,$A$3:$A$17,1)-1,0,2),OFFSET($A$3:$A$17,MATCH($A27,$A$3:$A$17,1)-1,0,2))</f>
        <v>4540.3293035757215</v>
      </c>
      <c r="F60" s="9">
        <f ca="1">FORECAST($A26,OFFSET(AB$3:AB$17,MATCH($A26,$A$3:$A$17,1)-1,0,2),OFFSET($A$3:$A$17,MATCH($A26,$A$3:$A$17,1)-1,0,2))</f>
        <v>3186.7738615913004</v>
      </c>
      <c r="G60" s="9">
        <f ca="1">FORECAST($A25,OFFSET(AB$3:AB$17,MATCH($A25,$A$3:$A$17,1)-1,0,2),OFFSET($A$3:$A$17,MATCH($A25,$A$3:$A$17,1)-1,0,2))</f>
        <v>2322.9108999376167</v>
      </c>
      <c r="H60" s="9">
        <f ca="1">FORECAST($A24,OFFSET(AB$3:AB$17,MATCH($A24,$A$3:$A$17,1)-1,0,2),OFFSET($A$3:$A$17,MATCH($A24,$A$3:$A$17,1)-1,0,2))</f>
        <v>1759.1897948204464</v>
      </c>
      <c r="I60" s="9">
        <f ca="1">FORECAST($A23,OFFSET(AB$3:AB$17,MATCH($A23,$A$3:$A$17,1)-1,0,2),OFFSET($A$3:$A$17,MATCH($A23,$A$3:$A$17,1)-1,0,2))</f>
        <v>819.7337808729876</v>
      </c>
      <c r="J60" s="9">
        <f ca="1">FORECAST($A22,OFFSET(AB$3:AB$17,MATCH($A22,$A$3:$A$17,1)-1,0,2),OFFSET($A$3:$A$17,MATCH($A22,$A$3:$A$17,1)-1,0,2))</f>
        <v>458.5159477739422</v>
      </c>
      <c r="K60" s="9">
        <f ca="1">FORECAST($A21,OFFSET(AB$3:AB$17,MATCH($A21,$A$3:$A$17,1)-1,0,2),OFFSET($A$3:$A$17,MATCH($A21,$A$3:$A$17,1)-1,0,2))</f>
        <v>282.26585875852265</v>
      </c>
    </row>
    <row r="61" spans="1:11" ht="15">
      <c r="A61" s="10">
        <v>2.5</v>
      </c>
      <c r="B61" s="9">
        <f ca="1">FORECAST($A30,OFFSET(AC$3:AC$17,MATCH($A30,$A$3:$A$17,1)-1,0,2),OFFSET($A$3:$A$17,MATCH($A30,$A$3:$A$17,1)-1,0,2))</f>
        <v>6750.959631548401</v>
      </c>
      <c r="C61" s="9">
        <f ca="1">FORECAST($A29,OFFSET(AC$3:AC$17,MATCH($A29,$A$3:$A$17,1)-1,0,2),OFFSET($A$3:$A$17,MATCH($A29,$A$3:$A$17,1)-1,0,2))</f>
        <v>6185.743621623022</v>
      </c>
      <c r="D61" s="9">
        <f ca="1">FORECAST($A28,OFFSET(AC$3:AC$17,MATCH($A28,$A$3:$A$17,1)-1,0,2),OFFSET($A$3:$A$17,MATCH($A28,$A$3:$A$17,1)-1,0,2))</f>
        <v>5479.228399281931</v>
      </c>
      <c r="E61" s="9">
        <f ca="1">FORECAST($A27,OFFSET(AC$3:AC$17,MATCH($A27,$A$3:$A$17,1)-1,0,2),OFFSET($A$3:$A$17,MATCH($A27,$A$3:$A$17,1)-1,0,2))</f>
        <v>4570.860502396245</v>
      </c>
      <c r="F61" s="9">
        <f ca="1">FORECAST($A26,OFFSET(AC$3:AC$17,MATCH($A26,$A$3:$A$17,1)-1,0,2),OFFSET($A$3:$A$17,MATCH($A26,$A$3:$A$17,1)-1,0,2))</f>
        <v>3359.7209989228777</v>
      </c>
      <c r="G61" s="9">
        <f ca="1">FORECAST($A25,OFFSET(AC$3:AC$17,MATCH($A25,$A$3:$A$17,1)-1,0,2),OFFSET($A$3:$A$17,MATCH($A25,$A$3:$A$17,1)-1,0,2))</f>
        <v>2529.5552970301933</v>
      </c>
      <c r="H61" s="9">
        <f ca="1">FORECAST($A24,OFFSET(AC$3:AC$17,MATCH($A24,$A$3:$A$17,1)-1,0,2),OFFSET($A$3:$A$17,MATCH($A24,$A$3:$A$17,1)-1,0,2))</f>
        <v>1898.7513804040796</v>
      </c>
      <c r="I61" s="9">
        <f ca="1">FORECAST($A23,OFFSET(AC$3:AC$17,MATCH($A23,$A$3:$A$17,1)-1,0,2),OFFSET($A$3:$A$17,MATCH($A23,$A$3:$A$17,1)-1,0,2))</f>
        <v>847.5001007968731</v>
      </c>
      <c r="J61" s="9">
        <f ca="1">FORECAST($A22,OFFSET(AC$3:AC$17,MATCH($A22,$A$3:$A$17,1)-1,0,2),OFFSET($A$3:$A$17,MATCH($A22,$A$3:$A$17,1)-1,0,2))</f>
        <v>460.7894834513684</v>
      </c>
      <c r="K61" s="9">
        <f ca="1">FORECAST($A21,OFFSET(AC$3:AC$17,MATCH($A21,$A$3:$A$17,1)-1,0,2),OFFSET($A$3:$A$17,MATCH($A21,$A$3:$A$17,1)-1,0,2))</f>
        <v>274.465685635349</v>
      </c>
    </row>
    <row r="62" spans="1:11" ht="15">
      <c r="A62" s="10">
        <v>3</v>
      </c>
      <c r="B62" s="9">
        <f ca="1">FORECAST($A30,OFFSET(AD$3:AD$17,MATCH($A30,$A$3:$A$17,1)-1,0,2),OFFSET($A$3:$A$17,MATCH($A30,$A$3:$A$17,1)-1,0,2))</f>
        <v>6082.9965943131265</v>
      </c>
      <c r="C62" s="9">
        <f ca="1">FORECAST($A29,OFFSET(AD$3:AD$17,MATCH($A29,$A$3:$A$17,1)-1,0,2),OFFSET($A$3:$A$17,MATCH($A29,$A$3:$A$17,1)-1,0,2))</f>
        <v>5571.339233228066</v>
      </c>
      <c r="D62" s="9">
        <f ca="1">FORECAST($A28,OFFSET(AD$3:AD$17,MATCH($A28,$A$3:$A$17,1)-1,0,2),OFFSET($A$3:$A$17,MATCH($A28,$A$3:$A$17,1)-1,0,2))</f>
        <v>4931.771868041096</v>
      </c>
      <c r="E62" s="9">
        <f ca="1">FORECAST($A27,OFFSET(AD$3:AD$17,MATCH($A27,$A$3:$A$17,1)-1,0,2),OFFSET($A$3:$A$17,MATCH($A27,$A$3:$A$17,1)-1,0,2))</f>
        <v>4109.47895196415</v>
      </c>
      <c r="F62" s="9">
        <f ca="1">FORECAST($A26,OFFSET(AD$3:AD$17,MATCH($A26,$A$3:$A$17,1)-1,0,2),OFFSET($A$3:$A$17,MATCH($A26,$A$3:$A$17,1)-1,0,2))</f>
        <v>3013.104413077919</v>
      </c>
      <c r="G62" s="9">
        <f ca="1">FORECAST($A25,OFFSET(AD$3:AD$17,MATCH($A25,$A$3:$A$17,1)-1,0,2),OFFSET($A$3:$A$17,MATCH($A25,$A$3:$A$17,1)-1,0,2))</f>
        <v>2268.864780988584</v>
      </c>
      <c r="H62" s="9">
        <f ca="1">FORECAST($A24,OFFSET(AD$3:AD$17,MATCH($A24,$A$3:$A$17,1)-1,0,2),OFFSET($A$3:$A$17,MATCH($A24,$A$3:$A$17,1)-1,0,2))</f>
        <v>1713.8813530007296</v>
      </c>
      <c r="I62" s="9">
        <f ca="1">FORECAST($A23,OFFSET(AD$3:AD$17,MATCH($A23,$A$3:$A$17,1)-1,0,2),OFFSET($A$3:$A$17,MATCH($A23,$A$3:$A$17,1)-1,0,2))</f>
        <v>788.9869072694564</v>
      </c>
      <c r="J62" s="9">
        <f ca="1">FORECAST($A22,OFFSET(AD$3:AD$17,MATCH($A22,$A$3:$A$17,1)-1,0,2),OFFSET($A$3:$A$17,MATCH($A22,$A$3:$A$17,1)-1,0,2))</f>
        <v>460.15938495142177</v>
      </c>
      <c r="K62" s="9">
        <f ca="1">FORECAST($A21,OFFSET(AD$3:AD$17,MATCH($A21,$A$3:$A$17,1)-1,0,2),OFFSET($A$3:$A$17,MATCH($A21,$A$3:$A$17,1)-1,0,2))</f>
        <v>272.19896126095773</v>
      </c>
    </row>
    <row r="63" spans="1:11" ht="15">
      <c r="A63" s="10">
        <v>3.5</v>
      </c>
      <c r="B63" s="9">
        <f ca="1">FORECAST($A30,OFFSET(AE$3:AE$17,MATCH($A30,$A$3:$A$17,1)-1,0,2),OFFSET($A$3:$A$17,MATCH($A30,$A$3:$A$17,1)-1,0,2))</f>
        <v>5465.391595581254</v>
      </c>
      <c r="C63" s="9">
        <f ca="1">FORECAST($A29,OFFSET(AE$3:AE$17,MATCH($A29,$A$3:$A$17,1)-1,0,2),OFFSET($A$3:$A$17,MATCH($A29,$A$3:$A$17,1)-1,0,2))</f>
        <v>4997.33285390305</v>
      </c>
      <c r="D63" s="9">
        <f ca="1">FORECAST($A28,OFFSET(AE$3:AE$17,MATCH($A28,$A$3:$A$17,1)-1,0,2),OFFSET($A$3:$A$17,MATCH($A28,$A$3:$A$17,1)-1,0,2))</f>
        <v>4412.263393487154</v>
      </c>
      <c r="E63" s="9">
        <f ca="1">FORECAST($A27,OFFSET(AE$3:AE$17,MATCH($A27,$A$3:$A$17,1)-1,0,2),OFFSET($A$3:$A$17,MATCH($A27,$A$3:$A$17,1)-1,0,2))</f>
        <v>3660.038531963287</v>
      </c>
      <c r="F63" s="9">
        <f ca="1">FORECAST($A26,OFFSET(AE$3:AE$17,MATCH($A26,$A$3:$A$17,1)-1,0,2),OFFSET($A$3:$A$17,MATCH($A26,$A$3:$A$17,1)-1,0,2))</f>
        <v>2657.0867010918473</v>
      </c>
      <c r="G63" s="9">
        <f ca="1">FORECAST($A25,OFFSET(AE$3:AE$17,MATCH($A25,$A$3:$A$17,1)-1,0,2),OFFSET($A$3:$A$17,MATCH($A25,$A$3:$A$17,1)-1,0,2))</f>
        <v>2001.1634526499063</v>
      </c>
      <c r="H63" s="9">
        <f ca="1">FORECAST($A24,OFFSET(AE$3:AE$17,MATCH($A24,$A$3:$A$17,1)-1,0,2),OFFSET($A$3:$A$17,MATCH($A24,$A$3:$A$17,1)-1,0,2))</f>
        <v>1548.4954052408189</v>
      </c>
      <c r="I63" s="9">
        <f ca="1">FORECAST($A23,OFFSET(AE$3:AE$17,MATCH($A23,$A$3:$A$17,1)-1,0,2),OFFSET($A$3:$A$17,MATCH($A23,$A$3:$A$17,1)-1,0,2))</f>
        <v>794.1122260410089</v>
      </c>
      <c r="J63" s="9">
        <f ca="1">FORECAST($A22,OFFSET(AE$3:AE$17,MATCH($A22,$A$3:$A$17,1)-1,0,2),OFFSET($A$3:$A$17,MATCH($A22,$A$3:$A$17,1)-1,0,2))</f>
        <v>469.05857290295035</v>
      </c>
      <c r="K63" s="9">
        <f ca="1">FORECAST($A21,OFFSET(AE$3:AE$17,MATCH($A21,$A$3:$A$17,1)-1,0,2),OFFSET($A$3:$A$17,MATCH($A21,$A$3:$A$17,1)-1,0,2))</f>
        <v>276.465685635349</v>
      </c>
    </row>
    <row r="64" spans="1:11" ht="15">
      <c r="A64" s="10">
        <v>4</v>
      </c>
      <c r="B64" s="9">
        <f ca="1">FORECAST($A30,OFFSET(AF$3:AF$17,MATCH($A30,$A$3:$A$17,1)-1,0,2),OFFSET($A$3:$A$17,MATCH($A30,$A$3:$A$17,1)-1,0,2))</f>
        <v>4076.1980072494107</v>
      </c>
      <c r="C64" s="9">
        <f ca="1">FORECAST($A29,OFFSET(AF$3:AF$17,MATCH($A29,$A$3:$A$17,1)-1,0,2),OFFSET($A$3:$A$17,MATCH($A29,$A$3:$A$17,1)-1,0,2))</f>
        <v>3732.670954336767</v>
      </c>
      <c r="D64" s="9">
        <f ca="1">FORECAST($A28,OFFSET(AF$3:AF$17,MATCH($A28,$A$3:$A$17,1)-1,0,2),OFFSET($A$3:$A$17,MATCH($A28,$A$3:$A$17,1)-1,0,2))</f>
        <v>3303.2650495026164</v>
      </c>
      <c r="E64" s="9">
        <f ca="1">FORECAST($A27,OFFSET(AF$3:AF$17,MATCH($A27,$A$3:$A$17,1)-1,0,2),OFFSET($A$3:$A$17,MATCH($A27,$A$3:$A$17,1)-1,0,2))</f>
        <v>2751.1771024205927</v>
      </c>
      <c r="F64" s="9">
        <f ca="1">FORECAST($A26,OFFSET(AF$3:AF$17,MATCH($A26,$A$3:$A$17,1)-1,0,2),OFFSET($A$3:$A$17,MATCH($A26,$A$3:$A$17,1)-1,0,2))</f>
        <v>2015.0705927178387</v>
      </c>
      <c r="G64" s="9">
        <f ca="1">FORECAST($A25,OFFSET(AF$3:AF$17,MATCH($A25,$A$3:$A$17,1)-1,0,2),OFFSET($A$3:$A$17,MATCH($A25,$A$3:$A$17,1)-1,0,2))</f>
        <v>1540.6399257649407</v>
      </c>
      <c r="H64" s="9">
        <f ca="1">FORECAST($A24,OFFSET(AF$3:AF$17,MATCH($A24,$A$3:$A$17,1)-1,0,2),OFFSET($A$3:$A$17,MATCH($A24,$A$3:$A$17,1)-1,0,2))</f>
        <v>1223.828664689091</v>
      </c>
      <c r="I64" s="9">
        <f ca="1">FORECAST($A23,OFFSET(AF$3:AF$17,MATCH($A23,$A$3:$A$17,1)-1,0,2),OFFSET($A$3:$A$17,MATCH($A23,$A$3:$A$17,1)-1,0,2))</f>
        <v>695.8543848506192</v>
      </c>
      <c r="J64" s="9">
        <f ca="1">FORECAST($A22,OFFSET(AF$3:AF$17,MATCH($A22,$A$3:$A$17,1)-1,0,2),OFFSET($A$3:$A$17,MATCH($A22,$A$3:$A$17,1)-1,0,2))</f>
        <v>448.69978696750775</v>
      </c>
      <c r="K64" s="9">
        <f ca="1">FORECAST($A21,OFFSET(AF$3:AF$17,MATCH($A21,$A$3:$A$17,1)-1,0,2),OFFSET($A$3:$A$17,MATCH($A21,$A$3:$A$17,1)-1,0,2))</f>
        <v>271.9991343841315</v>
      </c>
    </row>
    <row r="65" spans="1:11" ht="15">
      <c r="A65" s="10">
        <v>4.5</v>
      </c>
      <c r="B65" s="9">
        <f ca="1">FORECAST($A30,OFFSET(AG$3:AG$17,MATCH($A30,$A$3:$A$17,1)-1,0,2),OFFSET($A$3:$A$17,MATCH($A30,$A$3:$A$17,1)-1,0,2))</f>
        <v>3528.8934250785273</v>
      </c>
      <c r="C65" s="9">
        <f ca="1">FORECAST($A29,OFFSET(AG$3:AG$17,MATCH($A29,$A$3:$A$17,1)-1,0,2),OFFSET($A$3:$A$17,MATCH($A29,$A$3:$A$17,1)-1,0,2))</f>
        <v>3225.3317732888354</v>
      </c>
      <c r="D65" s="9">
        <f ca="1">FORECAST($A28,OFFSET(AG$3:AG$17,MATCH($A28,$A$3:$A$17,1)-1,0,2),OFFSET($A$3:$A$17,MATCH($A28,$A$3:$A$17,1)-1,0,2))</f>
        <v>2845.8822811615028</v>
      </c>
      <c r="E65" s="9">
        <f ca="1">FORECAST($A27,OFFSET(AG$3:AG$17,MATCH($A27,$A$3:$A$17,1)-1,0,2),OFFSET($A$3:$A$17,MATCH($A27,$A$3:$A$17,1)-1,0,2))</f>
        <v>2358.023384086468</v>
      </c>
      <c r="F65" s="9">
        <f ca="1">FORECAST($A26,OFFSET(AG$3:AG$17,MATCH($A26,$A$3:$A$17,1)-1,0,2),OFFSET($A$3:$A$17,MATCH($A26,$A$3:$A$17,1)-1,0,2))</f>
        <v>1707.5543567306067</v>
      </c>
      <c r="G65" s="9">
        <f ca="1">FORECAST($A25,OFFSET(AG$3:AG$17,MATCH($A25,$A$3:$A$17,1)-1,0,2),OFFSET($A$3:$A$17,MATCH($A25,$A$3:$A$17,1)-1,0,2))</f>
        <v>1304.2913305729257</v>
      </c>
      <c r="H65" s="9">
        <f ca="1">FORECAST($A24,OFFSET(AG$3:AG$17,MATCH($A24,$A$3:$A$17,1)-1,0,2),OFFSET($A$3:$A$17,MATCH($A24,$A$3:$A$17,1)-1,0,2))</f>
        <v>1059.6363709520738</v>
      </c>
      <c r="I65" s="9">
        <f ca="1">FORECAST($A23,OFFSET(AG$3:AG$17,MATCH($A23,$A$3:$A$17,1)-1,0,2),OFFSET($A$3:$A$17,MATCH($A23,$A$3:$A$17,1)-1,0,2))</f>
        <v>651.9124608988766</v>
      </c>
      <c r="J65" s="9">
        <f ca="1">FORECAST($A22,OFFSET(AG$3:AG$17,MATCH($A22,$A$3:$A$17,1)-1,0,2),OFFSET($A$3:$A$17,MATCH($A22,$A$3:$A$17,1)-1,0,2))</f>
        <v>491.3498934837539</v>
      </c>
      <c r="K65" s="9">
        <f ca="1">FORECAST($A21,OFFSET(AG$3:AG$17,MATCH($A21,$A$3:$A$17,1)-1,0,2),OFFSET($A$3:$A$17,MATCH($A21,$A$3:$A$17,1)-1,0,2))</f>
        <v>256.26585875852265</v>
      </c>
    </row>
    <row r="66" spans="1:11" ht="15">
      <c r="A66" s="10">
        <v>5</v>
      </c>
      <c r="B66" s="9">
        <f ca="1">FORECAST($A30,OFFSET(AH$3:AH$17,MATCH($A30,$A$3:$A$17,1)-1,0,2),OFFSET($A$3:$A$17,MATCH($A30,$A$3:$A$17,1)-1,0,2))</f>
        <v>2734.7287004903224</v>
      </c>
      <c r="C66" s="9">
        <f ca="1">FORECAST($A29,OFFSET(AH$3:AH$17,MATCH($A29,$A$3:$A$17,1)-1,0,2),OFFSET($A$3:$A$17,MATCH($A29,$A$3:$A$17,1)-1,0,2))</f>
        <v>2514.480502452238</v>
      </c>
      <c r="D66" s="9">
        <f ca="1">FORECAST($A28,OFFSET(AH$3:AH$17,MATCH($A28,$A$3:$A$17,1)-1,0,2),OFFSET($A$3:$A$17,MATCH($A28,$A$3:$A$17,1)-1,0,2))</f>
        <v>2239.172121453538</v>
      </c>
      <c r="E66" s="9">
        <f ca="1">FORECAST($A27,OFFSET(AH$3:AH$17,MATCH($A27,$A$3:$A$17,1)-1,0,2),OFFSET($A$3:$A$17,MATCH($A27,$A$3:$A$17,1)-1,0,2))</f>
        <v>1885.2076389698764</v>
      </c>
      <c r="F66" s="9">
        <f ca="1">FORECAST($A26,OFFSET(AH$3:AH$17,MATCH($A26,$A$3:$A$17,1)-1,0,2),OFFSET($A$3:$A$17,MATCH($A26,$A$3:$A$17,1)-1,0,2))</f>
        <v>1413.261889860671</v>
      </c>
      <c r="G66" s="9">
        <f ca="1">FORECAST($A25,OFFSET(AH$3:AH$17,MATCH($A25,$A$3:$A$17,1)-1,0,2),OFFSET($A$3:$A$17,MATCH($A25,$A$3:$A$17,1)-1,0,2))</f>
        <v>1121.2846562305053</v>
      </c>
      <c r="H66" s="9">
        <f ca="1">FORECAST($A24,OFFSET(AH$3:AH$17,MATCH($A24,$A$3:$A$17,1)-1,0,2),OFFSET($A$3:$A$17,MATCH($A24,$A$3:$A$17,1)-1,0,2))</f>
        <v>945.1218108813896</v>
      </c>
      <c r="I66" s="9">
        <f ca="1">FORECAST($A23,OFFSET(AH$3:AH$17,MATCH($A23,$A$3:$A$17,1)-1,0,2),OFFSET($A$3:$A$17,MATCH($A23,$A$3:$A$17,1)-1,0,2))</f>
        <v>651.5418065228087</v>
      </c>
      <c r="J66" s="9">
        <f ca="1">FORECAST($A22,OFFSET(AH$3:AH$17,MATCH($A22,$A$3:$A$17,1)-1,0,2),OFFSET($A$3:$A$17,MATCH($A22,$A$3:$A$17,1)-1,0,2))</f>
        <v>450.78726033844623</v>
      </c>
      <c r="K66" s="9">
        <f ca="1">FORECAST($A21,OFFSET(AH$3:AH$17,MATCH($A21,$A$3:$A$17,1)-1,0,2),OFFSET($A$3:$A$17,MATCH($A21,$A$3:$A$17,1)-1,0,2))</f>
        <v>243.69852845302347</v>
      </c>
    </row>
    <row r="67" spans="1:11" ht="15">
      <c r="A67" s="10">
        <v>6</v>
      </c>
      <c r="B67" s="9">
        <f ca="1">FORECAST($A30,OFFSET(AI$3:AI$17,MATCH($A30,$A$3:$A$17,1)-1,0,2),OFFSET($A$3:$A$17,MATCH($A30,$A$3:$A$17,1)-1,0,2))</f>
        <v>1842.0866123398876</v>
      </c>
      <c r="C67" s="9">
        <f ca="1">FORECAST($A29,OFFSET(AI$3:AI$17,MATCH($A29,$A$3:$A$17,1)-1,0,2),OFFSET($A$3:$A$17,MATCH($A29,$A$3:$A$17,1)-1,0,2))</f>
        <v>1703.2099755223583</v>
      </c>
      <c r="D67" s="9">
        <f ca="1">FORECAST($A28,OFFSET(AI$3:AI$17,MATCH($A28,$A$3:$A$17,1)-1,0,2),OFFSET($A$3:$A$17,MATCH($A28,$A$3:$A$17,1)-1,0,2))</f>
        <v>1529.6153564455326</v>
      </c>
      <c r="E67" s="9">
        <f ca="1">FORECAST($A27,OFFSET(AI$3:AI$17,MATCH($A27,$A$3:$A$17,1)-1,0,2),OFFSET($A$3:$A$17,MATCH($A27,$A$3:$A$17,1)-1,0,2))</f>
        <v>1306.4244412958521</v>
      </c>
      <c r="F67" s="9">
        <f ca="1">FORECAST($A26,OFFSET(AI$3:AI$17,MATCH($A26,$A$3:$A$17,1)-1,0,2),OFFSET($A$3:$A$17,MATCH($A26,$A$3:$A$17,1)-1,0,2))</f>
        <v>1008.8409015418397</v>
      </c>
      <c r="G67" s="9">
        <f ca="1">FORECAST($A25,OFFSET(AI$3:AI$17,MATCH($A25,$A$3:$A$17,1)-1,0,2),OFFSET($A$3:$A$17,MATCH($A25,$A$3:$A$17,1)-1,0,2))</f>
        <v>828.5737837886463</v>
      </c>
      <c r="H67" s="9">
        <f ca="1">FORECAST($A24,OFFSET(AI$3:AI$17,MATCH($A24,$A$3:$A$17,1)-1,0,2),OFFSET($A$3:$A$17,MATCH($A24,$A$3:$A$17,1)-1,0,2))</f>
        <v>725.9765426573213</v>
      </c>
      <c r="I67" s="9">
        <f ca="1">FORECAST($A23,OFFSET(AI$3:AI$17,MATCH($A23,$A$3:$A$17,1)-1,0,2),OFFSET($A$3:$A$17,MATCH($A23,$A$3:$A$17,1)-1,0,2))</f>
        <v>554.9955481188838</v>
      </c>
      <c r="J67" s="9">
        <f ca="1">FORECAST($A22,OFFSET(AI$3:AI$17,MATCH($A22,$A$3:$A$17,1)-1,0,2),OFFSET($A$3:$A$17,MATCH($A22,$A$3:$A$17,1)-1,0,2))</f>
        <v>395.607867370725</v>
      </c>
      <c r="K67" s="9">
        <f ca="1">FORECAST($A21,OFFSET(AI$3:AI$17,MATCH($A21,$A$3:$A$17,1)-1,0,2),OFFSET($A$3:$A$17,MATCH($A21,$A$3:$A$17,1)-1,0,2))</f>
        <v>234.26499314265413</v>
      </c>
    </row>
    <row r="68" spans="1:11" ht="15">
      <c r="A68" s="10">
        <v>7</v>
      </c>
      <c r="B68" s="9">
        <f ca="1">FORECAST($A30,OFFSET(AJ$3:AJ$17,MATCH($A30,$A$3:$A$17,1)-1,0,2),OFFSET($A$3:$A$17,MATCH($A30,$A$3:$A$17,1)-1,0,2))</f>
        <v>1402.8478777863406</v>
      </c>
      <c r="C68" s="9">
        <f ca="1">FORECAST($A29,OFFSET(AJ$3:AJ$17,MATCH($A29,$A$3:$A$17,1)-1,0,2),OFFSET($A$3:$A$17,MATCH($A29,$A$3:$A$17,1)-1,0,2))</f>
        <v>1301.0551241424591</v>
      </c>
      <c r="D68" s="9">
        <f ca="1">FORECAST($A28,OFFSET(AJ$3:AJ$17,MATCH($A28,$A$3:$A$17,1)-1,0,2),OFFSET($A$3:$A$17,MATCH($A28,$A$3:$A$17,1)-1,0,2))</f>
        <v>1173.8150447559724</v>
      </c>
      <c r="E68" s="9">
        <f ca="1">FORECAST($A27,OFFSET(AJ$3:AJ$17,MATCH($A27,$A$3:$A$17,1)-1,0,2),OFFSET($A$3:$A$17,MATCH($A27,$A$3:$A$17,1)-1,0,2))</f>
        <v>1010.2222449732792</v>
      </c>
      <c r="F68" s="9">
        <f ca="1">FORECAST($A26,OFFSET(AJ$3:AJ$17,MATCH($A26,$A$3:$A$17,1)-1,0,2),OFFSET($A$3:$A$17,MATCH($A26,$A$3:$A$17,1)-1,0,2))</f>
        <v>792.1016982433421</v>
      </c>
      <c r="G68" s="9">
        <f ca="1">FORECAST($A25,OFFSET(AJ$3:AJ$17,MATCH($A25,$A$3:$A$17,1)-1,0,2),OFFSET($A$3:$A$17,MATCH($A25,$A$3:$A$17,1)-1,0,2))</f>
        <v>663.0066743424204</v>
      </c>
      <c r="H68" s="9">
        <f ca="1">FORECAST($A24,OFFSET(AJ$3:AJ$17,MATCH($A24,$A$3:$A$17,1)-1,0,2),OFFSET($A$3:$A$17,MATCH($A24,$A$3:$A$17,1)-1,0,2))</f>
        <v>594.5145600706842</v>
      </c>
      <c r="I68" s="9">
        <f ca="1">FORECAST($A23,OFFSET(AJ$3:AJ$17,MATCH($A23,$A$3:$A$17,1)-1,0,2),OFFSET($A$3:$A$17,MATCH($A23,$A$3:$A$17,1)-1,0,2))</f>
        <v>480.370654376068</v>
      </c>
      <c r="J68" s="9">
        <f ca="1">FORECAST($A22,OFFSET(AJ$3:AJ$17,MATCH($A22,$A$3:$A$17,1)-1,0,2),OFFSET($A$3:$A$17,MATCH($A22,$A$3:$A$17,1)-1,0,2))</f>
        <v>361.7961527901349</v>
      </c>
      <c r="K68" s="9">
        <f ca="1">FORECAST($A21,OFFSET(AJ$3:AJ$17,MATCH($A21,$A$3:$A$17,1)-1,0,2),OFFSET($A$3:$A$17,MATCH($A21,$A$3:$A$17,1)-1,0,2))</f>
        <v>225.9982687682629</v>
      </c>
    </row>
    <row r="69" spans="1:11" ht="15">
      <c r="A69" s="10">
        <v>8</v>
      </c>
      <c r="B69" s="9">
        <f ca="1">FORECAST($A30,OFFSET(AK$3:AK$17,MATCH($A30,$A$3:$A$17,1)-1,0,2),OFFSET($A$3:$A$17,MATCH($A30,$A$3:$A$17,1)-1,0,2))</f>
        <v>999.8930873349626</v>
      </c>
      <c r="C69" s="9">
        <f ca="1">FORECAST($A29,OFFSET(AK$3:AK$17,MATCH($A29,$A$3:$A$17,1)-1,0,2),OFFSET($A$3:$A$17,MATCH($A29,$A$3:$A$17,1)-1,0,2))</f>
        <v>939.8823439559852</v>
      </c>
      <c r="D69" s="9">
        <f ca="1">FORECAST($A28,OFFSET(AK$3:AK$17,MATCH($A28,$A$3:$A$17,1)-1,0,2),OFFSET($A$3:$A$17,MATCH($A28,$A$3:$A$17,1)-1,0,2))</f>
        <v>864.869423308444</v>
      </c>
      <c r="E69" s="9">
        <f ca="1">FORECAST($A27,OFFSET(AK$3:AK$17,MATCH($A27,$A$3:$A$17,1)-1,0,2),OFFSET($A$3:$A$17,MATCH($A27,$A$3:$A$17,1)-1,0,2))</f>
        <v>768.4251758057854</v>
      </c>
      <c r="F69" s="9">
        <f ca="1">FORECAST($A26,OFFSET(AK$3:AK$17,MATCH($A26,$A$3:$A$17,1)-1,0,2),OFFSET($A$3:$A$17,MATCH($A26,$A$3:$A$17,1)-1,0,2))</f>
        <v>639.8347242566903</v>
      </c>
      <c r="G69" s="9">
        <f ca="1">FORECAST($A25,OFFSET(AK$3:AK$17,MATCH($A25,$A$3:$A$17,1)-1,0,2),OFFSET($A$3:$A$17,MATCH($A25,$A$3:$A$17,1)-1,0,2))</f>
        <v>562.1030501951341</v>
      </c>
      <c r="H69" s="9">
        <f ca="1">FORECAST($A24,OFFSET(AK$3:AK$17,MATCH($A24,$A$3:$A$17,1)-1,0,2),OFFSET($A$3:$A$17,MATCH($A24,$A$3:$A$17,1)-1,0,2))</f>
        <v>518.1328039959949</v>
      </c>
      <c r="I69" s="9">
        <f ca="1">FORECAST($A23,OFFSET(AK$3:AK$17,MATCH($A23,$A$3:$A$17,1)-1,0,2),OFFSET($A$3:$A$17,MATCH($A23,$A$3:$A$17,1)-1,0,2))</f>
        <v>444.85523490809305</v>
      </c>
      <c r="J69" s="9">
        <f ca="1">FORECAST($A22,OFFSET(AK$3:AK$17,MATCH($A22,$A$3:$A$17,1)-1,0,2),OFFSET($A$3:$A$17,MATCH($A22,$A$3:$A$17,1)-1,0,2))</f>
        <v>349.0719115804833</v>
      </c>
      <c r="K69" s="9">
        <f ca="1">FORECAST($A21,OFFSET(AK$3:AK$17,MATCH($A21,$A$3:$A$17,1)-1,0,2),OFFSET($A$3:$A$17,MATCH($A21,$A$3:$A$17,1)-1,0,2))</f>
        <v>211.36577219693584</v>
      </c>
    </row>
    <row r="70" spans="1:11" ht="15">
      <c r="A70" s="10">
        <v>9</v>
      </c>
      <c r="B70" s="9">
        <f ca="1">FORECAST($A30,OFFSET(AL$3:AL$17,MATCH($A30,$A$3:$A$17,1)-1,0,2),OFFSET($A$3:$A$17,MATCH($A30,$A$3:$A$17,1)-1,0,2))</f>
        <v>839.1770103281588</v>
      </c>
      <c r="C70" s="9">
        <f ca="1">FORECAST($A29,OFFSET(AL$3:AL$17,MATCH($A29,$A$3:$A$17,1)-1,0,2),OFFSET($A$3:$A$17,MATCH($A29,$A$3:$A$17,1)-1,0,2))</f>
        <v>799.0863258161071</v>
      </c>
      <c r="D70" s="9">
        <f ca="1">FORECAST($A28,OFFSET(AL$3:AL$17,MATCH($A28,$A$3:$A$17,1)-1,0,2),OFFSET($A$3:$A$17,MATCH($A28,$A$3:$A$17,1)-1,0,2))</f>
        <v>748.9733099346598</v>
      </c>
      <c r="E70" s="9">
        <f ca="1">FORECAST($A27,OFFSET(AL$3:AL$17,MATCH($A27,$A$3:$A$17,1)-1,0,2),OFFSET($A$3:$A$17,MATCH($A27,$A$3:$A$17,1)-1,0,2))</f>
        <v>684.5429149433222</v>
      </c>
      <c r="F70" s="9">
        <f ca="1">FORECAST($A26,OFFSET(AL$3:AL$17,MATCH($A26,$A$3:$A$17,1)-1,0,2),OFFSET($A$3:$A$17,MATCH($A26,$A$3:$A$17,1)-1,0,2))</f>
        <v>598.6369765389163</v>
      </c>
      <c r="G70" s="9">
        <f ca="1">FORECAST($A25,OFFSET(AL$3:AL$17,MATCH($A25,$A$3:$A$17,1)-1,0,2),OFFSET($A$3:$A$17,MATCH($A25,$A$3:$A$17,1)-1,0,2))</f>
        <v>536.1491691441672</v>
      </c>
      <c r="H70" s="9">
        <f ca="1">FORECAST($A24,OFFSET(AL$3:AL$17,MATCH($A24,$A$3:$A$17,1)-1,0,2),OFFSET($A$3:$A$17,MATCH($A24,$A$3:$A$17,1)-1,0,2))</f>
        <v>483.44124581571174</v>
      </c>
      <c r="I70" s="9">
        <f ca="1">FORECAST($A23,OFFSET(AL$3:AL$17,MATCH($A23,$A$3:$A$17,1)-1,0,2),OFFSET($A$3:$A$17,MATCH($A23,$A$3:$A$17,1)-1,0,2))</f>
        <v>395.60210851162435</v>
      </c>
      <c r="J70" s="9">
        <f ca="1">FORECAST($A22,OFFSET(AL$3:AL$17,MATCH($A22,$A$3:$A$17,1)-1,0,2),OFFSET($A$3:$A$17,MATCH($A22,$A$3:$A$17,1)-1,0,2))</f>
        <v>308.3476703708317</v>
      </c>
      <c r="K70" s="9">
        <f ca="1">FORECAST($A21,OFFSET(AL$3:AL$17,MATCH($A21,$A$3:$A$17,1)-1,0,2),OFFSET($A$3:$A$17,MATCH($A21,$A$3:$A$17,1)-1,0,2))</f>
        <v>193.0660318816964</v>
      </c>
    </row>
    <row r="71" spans="1:11" ht="15">
      <c r="A71" s="10">
        <v>10</v>
      </c>
      <c r="B71" s="9">
        <f ca="1">FORECAST($A30,OFFSET(AM$3:AM$17,MATCH($A30,$A$3:$A$17,1)-1,0,2),OFFSET($A$3:$A$17,MATCH($A30,$A$3:$A$17,1)-1,0,2))</f>
        <v>781.1646612612866</v>
      </c>
      <c r="C71" s="9">
        <f ca="1">FORECAST($A29,OFFSET(AM$3:AM$17,MATCH($A29,$A$3:$A$17,1)-1,0,2),OFFSET($A$3:$A$17,MATCH($A29,$A$3:$A$17,1)-1,0,2))</f>
        <v>743.517002836688</v>
      </c>
      <c r="D71" s="9">
        <f ca="1">FORECAST($A28,OFFSET(AM$3:AM$17,MATCH($A28,$A$3:$A$17,1)-1,0,2),OFFSET($A$3:$A$17,MATCH($A28,$A$3:$A$17,1)-1,0,2))</f>
        <v>696.4577488605165</v>
      </c>
      <c r="E71" s="9">
        <f ca="1">FORECAST($A27,OFFSET(AM$3:AM$17,MATCH($A27,$A$3:$A$17,1)-1,0,2),OFFSET($A$3:$A$17,MATCH($A27,$A$3:$A$17,1)-1,0,2))</f>
        <v>635.9535810639636</v>
      </c>
      <c r="F71" s="9">
        <f ca="1">FORECAST($A26,OFFSET(AM$3:AM$17,MATCH($A26,$A$3:$A$17,1)-1,0,2),OFFSET($A$3:$A$17,MATCH($A26,$A$3:$A$17,1)-1,0,2))</f>
        <v>555.282535781076</v>
      </c>
      <c r="G71" s="9">
        <f ca="1">FORECAST($A25,OFFSET(AM$3:AM$17,MATCH($A25,$A$3:$A$17,1)-1,0,2),OFFSET($A$3:$A$17,MATCH($A25,$A$3:$A$17,1)-1,0,2))</f>
        <v>497.9551492448534</v>
      </c>
      <c r="H71" s="9">
        <f ca="1">FORECAST($A24,OFFSET(AM$3:AM$17,MATCH($A24,$A$3:$A$17,1)-1,0,2),OFFSET($A$3:$A$17,MATCH($A24,$A$3:$A$17,1)-1,0,2))</f>
        <v>451.44815807268685</v>
      </c>
      <c r="I71" s="9">
        <f ca="1">FORECAST($A23,OFFSET(AM$3:AM$17,MATCH($A23,$A$3:$A$17,1)-1,0,2),OFFSET($A$3:$A$17,MATCH($A23,$A$3:$A$17,1)-1,0,2))</f>
        <v>373.94303692202146</v>
      </c>
      <c r="J71" s="9">
        <f ca="1">FORECAST($A22,OFFSET(AM$3:AM$17,MATCH($A22,$A$3:$A$17,1)-1,0,2),OFFSET($A$3:$A$17,MATCH($A22,$A$3:$A$17,1)-1,0,2))</f>
        <v>295.0763578063277</v>
      </c>
      <c r="K71" s="9">
        <f ca="1">FORECAST($A21,OFFSET(AM$3:AM$17,MATCH($A21,$A$3:$A$17,1)-1,0,2),OFFSET($A$3:$A$17,MATCH($A21,$A$3:$A$17,1)-1,0,2))</f>
        <v>168.53258313291394</v>
      </c>
    </row>
    <row r="72" spans="1:11" ht="15">
      <c r="A72" s="10">
        <v>15</v>
      </c>
      <c r="B72" s="9">
        <f ca="1">FORECAST($A30,OFFSET(AN$3:AN$17,MATCH($A30,$A$3:$A$17,1)-1,0,2),OFFSET($A$3:$A$17,MATCH($A30,$A$3:$A$17,1)-1,0,2))</f>
        <v>415.90124968296817</v>
      </c>
      <c r="C72" s="9">
        <f ca="1">FORECAST($A29,OFFSET(AN$3:AN$17,MATCH($A29,$A$3:$A$17,1)-1,0,2),OFFSET($A$3:$A$17,MATCH($A29,$A$3:$A$17,1)-1,0,2))</f>
        <v>405.0015948312541</v>
      </c>
      <c r="D72" s="9">
        <f ca="1">FORECAST($A28,OFFSET(AN$3:AN$17,MATCH($A28,$A$3:$A$17,1)-1,0,2),OFFSET($A$3:$A$17,MATCH($A28,$A$3:$A$17,1)-1,0,2))</f>
        <v>391.3771186384856</v>
      </c>
      <c r="E72" s="9">
        <f ca="1">FORECAST($A27,OFFSET(AN$3:AN$17,MATCH($A27,$A$3:$A$17,1)-1,0,2),OFFSET($A$3:$A$17,MATCH($A27,$A$3:$A$17,1)-1,0,2))</f>
        <v>373.86010500021575</v>
      </c>
      <c r="F72" s="9">
        <f ca="1">FORECAST($A26,OFFSET(AN$3:AN$17,MATCH($A26,$A$3:$A$17,1)-1,0,2),OFFSET($A$3:$A$17,MATCH($A26,$A$3:$A$17,1)-1,0,2))</f>
        <v>350.50442799651785</v>
      </c>
      <c r="G72" s="9">
        <f ca="1">FORECAST($A25,OFFSET(AN$3:AN$17,MATCH($A25,$A$3:$A$17,1)-1,0,2),OFFSET($A$3:$A$17,MATCH($A25,$A$3:$A$17,1)-1,0,2))</f>
        <v>327.373089546912</v>
      </c>
      <c r="H72" s="9">
        <f ca="1">FORECAST($A24,OFFSET(AN$3:AN$17,MATCH($A24,$A$3:$A$17,1)-1,0,2),OFFSET($A$3:$A$17,MATCH($A24,$A$3:$A$17,1)-1,0,2))</f>
        <v>299.46889484361213</v>
      </c>
      <c r="I72" s="9">
        <f ca="1">FORECAST($A23,OFFSET(AN$3:AN$17,MATCH($A23,$A$3:$A$17,1)-1,0,2),OFFSET($A$3:$A$17,MATCH($A23,$A$3:$A$17,1)-1,0,2))</f>
        <v>252.96582215321288</v>
      </c>
      <c r="J72" s="9">
        <f ca="1">FORECAST($A22,OFFSET(AN$3:AN$17,MATCH($A22,$A$3:$A$17,1)-1,0,2),OFFSET($A$3:$A$17,MATCH($A22,$A$3:$A$17,1)-1,0,2))</f>
        <v>197.6256522741023</v>
      </c>
      <c r="K72" s="9">
        <f ca="1">FORECAST($A21,OFFSET(AN$3:AN$17,MATCH($A21,$A$3:$A$17,1)-1,0,2),OFFSET($A$3:$A$17,MATCH($A21,$A$3:$A$17,1)-1,0,2))</f>
        <v>118.86620500487011</v>
      </c>
    </row>
    <row r="73" spans="1:11" ht="15">
      <c r="A73" s="10">
        <v>20</v>
      </c>
      <c r="B73" s="9">
        <f ca="1">FORECAST($A30,OFFSET(AO$3:AO$17,MATCH($A30,$A$3:$A$17,1)-1,0,2),OFFSET($A$3:$A$17,MATCH($A30,$A$3:$A$17,1)-1,0,2))</f>
        <v>271.5473345715145</v>
      </c>
      <c r="C73" s="9">
        <f ca="1">FORECAST($A29,OFFSET(AO$3:AO$17,MATCH($A29,$A$3:$A$17,1)-1,0,2),OFFSET($A$3:$A$17,MATCH($A29,$A$3:$A$17,1)-1,0,2))</f>
        <v>264.71938986555574</v>
      </c>
      <c r="D73" s="9">
        <f ca="1">FORECAST($A28,OFFSET(AO$3:AO$17,MATCH($A28,$A$3:$A$17,1)-1,0,2),OFFSET($A$3:$A$17,MATCH($A28,$A$3:$A$17,1)-1,0,2))</f>
        <v>256.18451684824674</v>
      </c>
      <c r="E73" s="9">
        <f ca="1">FORECAST($A27,OFFSET(AO$3:AO$17,MATCH($A27,$A$3:$A$17,1)-1,0,2),OFFSET($A$3:$A$17,MATCH($A27,$A$3:$A$17,1)-1,0,2))</f>
        <v>245.21121520128457</v>
      </c>
      <c r="F73" s="9">
        <f ca="1">FORECAST($A26,OFFSET(AO$3:AO$17,MATCH($A26,$A$3:$A$17,1)-1,0,2),OFFSET($A$3:$A$17,MATCH($A26,$A$3:$A$17,1)-1,0,2))</f>
        <v>230.58036006678418</v>
      </c>
      <c r="G73" s="9">
        <f ca="1">FORECAST($A25,OFFSET(AO$3:AO$17,MATCH($A25,$A$3:$A$17,1)-1,0,2),OFFSET($A$3:$A$17,MATCH($A25,$A$3:$A$17,1)-1,0,2))</f>
        <v>217.24013884834685</v>
      </c>
      <c r="H73" s="9">
        <f ca="1">FORECAST($A24,OFFSET(AO$3:AO$17,MATCH($A24,$A$3:$A$17,1)-1,0,2),OFFSET($A$3:$A$17,MATCH($A24,$A$3:$A$17,1)-1,0,2))</f>
        <v>202.30152956274185</v>
      </c>
      <c r="I73" s="9">
        <f ca="1">FORECAST($A23,OFFSET(AO$3:AO$17,MATCH($A23,$A$3:$A$17,1)-1,0,2),OFFSET($A$3:$A$17,MATCH($A23,$A$3:$A$17,1)-1,0,2))</f>
        <v>177.4059451931342</v>
      </c>
      <c r="J73" s="9">
        <f ca="1">FORECAST($A22,OFFSET(AO$3:AO$17,MATCH($A22,$A$3:$A$17,1)-1,0,2),OFFSET($A$3:$A$17,MATCH($A22,$A$3:$A$17,1)-1,0,2))</f>
        <v>134.99110754831133</v>
      </c>
      <c r="K73" s="9">
        <f ca="1">FORECAST($A21,OFFSET(AO$3:AO$17,MATCH($A21,$A$3:$A$17,1)-1,0,2),OFFSET($A$3:$A$17,MATCH($A21,$A$3:$A$17,1)-1,0,2))</f>
        <v>91.29974031523943</v>
      </c>
    </row>
    <row r="74" spans="1:11" ht="15">
      <c r="A74" s="10">
        <v>25</v>
      </c>
      <c r="B74" s="9">
        <f ca="1">FORECAST($A30,OFFSET(AP$3:AP$17,MATCH($A30,$A$3:$A$17,1)-1,0,2),OFFSET($A$3:$A$17,MATCH($A30,$A$3:$A$17,1)-1,0,2))</f>
        <v>101.36214078637748</v>
      </c>
      <c r="C74" s="9">
        <f ca="1">FORECAST($A29,OFFSET(AP$3:AP$17,MATCH($A29,$A$3:$A$17,1)-1,0,2),OFFSET($A$3:$A$17,MATCH($A29,$A$3:$A$17,1)-1,0,2))</f>
        <v>100.73572384087667</v>
      </c>
      <c r="D74" s="9">
        <f ca="1">FORECAST($A28,OFFSET(AP$3:AP$17,MATCH($A28,$A$3:$A$17,1)-1,0,2),OFFSET($A$3:$A$17,MATCH($A28,$A$3:$A$17,1)-1,0,2))</f>
        <v>99.95270796772905</v>
      </c>
      <c r="E74" s="9">
        <f ca="1">FORECAST($A27,OFFSET(AP$3:AP$17,MATCH($A27,$A$3:$A$17,1)-1,0,2),OFFSET($A$3:$A$17,MATCH($A27,$A$3:$A$17,1)-1,0,2))</f>
        <v>98.94598304598941</v>
      </c>
      <c r="F74" s="9">
        <f ca="1">FORECAST($A26,OFFSET(AP$3:AP$17,MATCH($A26,$A$3:$A$17,1)-1,0,2),OFFSET($A$3:$A$17,MATCH($A26,$A$3:$A$17,1)-1,0,2))</f>
        <v>97.60370275842057</v>
      </c>
      <c r="G74" s="9">
        <f ca="1">FORECAST($A25,OFFSET(AP$3:AP$17,MATCH($A25,$A$3:$A$17,1)-1,0,2),OFFSET($A$3:$A$17,MATCH($A25,$A$3:$A$17,1)-1,0,2))</f>
        <v>94.70419809943854</v>
      </c>
      <c r="H74" s="9">
        <f ca="1">FORECAST($A24,OFFSET(AP$3:AP$17,MATCH($A24,$A$3:$A$17,1)-1,0,2),OFFSET($A$3:$A$17,MATCH($A24,$A$3:$A$17,1)-1,0,2))</f>
        <v>89.63070815338402</v>
      </c>
      <c r="I74" s="9">
        <f ca="1">FORECAST($A23,OFFSET(AP$3:AP$17,MATCH($A23,$A$3:$A$17,1)-1,0,2),OFFSET($A$3:$A$17,MATCH($A23,$A$3:$A$17,1)-1,0,2))</f>
        <v>81.17560402785689</v>
      </c>
      <c r="J74" s="9">
        <f ca="1">FORECAST($A22,OFFSET(AP$3:AP$17,MATCH($A22,$A$3:$A$17,1)-1,0,2),OFFSET($A$3:$A$17,MATCH($A22,$A$3:$A$17,1)-1,0,2))</f>
        <v>75.72646432257376</v>
      </c>
      <c r="K74" s="9">
        <f ca="1">FORECAST($A21,OFFSET(AP$3:AP$17,MATCH($A21,$A$3:$A$17,1)-1,0,2),OFFSET($A$3:$A$17,MATCH($A21,$A$3:$A$17,1)-1,0,2))</f>
        <v>56.66637812804382</v>
      </c>
    </row>
    <row r="75" spans="1:11" ht="15">
      <c r="A75" s="10">
        <v>30</v>
      </c>
      <c r="B75" s="9">
        <f ca="1">FORECAST($A30,OFFSET(AQ$3:AQ$17,MATCH($A30,$A$3:$A$17,1)-1,0,2),OFFSET($A$3:$A$17,MATCH($A30,$A$3:$A$17,1)-1,0,2))</f>
        <v>53.30864223591325</v>
      </c>
      <c r="C75" s="9">
        <f ca="1">FORECAST($A29,OFFSET(AQ$3:AQ$17,MATCH($A29,$A$3:$A$17,1)-1,0,2),OFFSET($A$3:$A$17,MATCH($A29,$A$3:$A$17,1)-1,0,2))</f>
        <v>53.120717152263005</v>
      </c>
      <c r="D75" s="9">
        <f ca="1">FORECAST($A28,OFFSET(AQ$3:AQ$17,MATCH($A28,$A$3:$A$17,1)-1,0,2),OFFSET($A$3:$A$17,MATCH($A28,$A$3:$A$17,1)-1,0,2))</f>
        <v>52.88581239031872</v>
      </c>
      <c r="E75" s="9">
        <f ca="1">FORECAST($A27,OFFSET(AQ$3:AQ$17,MATCH($A27,$A$3:$A$17,1)-1,0,2),OFFSET($A$3:$A$17,MATCH($A27,$A$3:$A$17,1)-1,0,2))</f>
        <v>52.58379491379682</v>
      </c>
      <c r="F75" s="9">
        <f ca="1">FORECAST($A26,OFFSET(AQ$3:AQ$17,MATCH($A26,$A$3:$A$17,1)-1,0,2),OFFSET($A$3:$A$17,MATCH($A26,$A$3:$A$17,1)-1,0,2))</f>
        <v>52.18111082752617</v>
      </c>
      <c r="G75" s="9">
        <f ca="1">FORECAST($A25,OFFSET(AQ$3:AQ$17,MATCH($A25,$A$3:$A$17,1)-1,0,2),OFFSET($A$3:$A$17,MATCH($A25,$A$3:$A$17,1)-1,0,2))</f>
        <v>50.97964359975047</v>
      </c>
      <c r="H75" s="9">
        <f ca="1">FORECAST($A24,OFFSET(AQ$3:AQ$17,MATCH($A24,$A$3:$A$17,1)-1,0,2),OFFSET($A$3:$A$17,MATCH($A24,$A$3:$A$17,1)-1,0,2))</f>
        <v>48.72475917928179</v>
      </c>
      <c r="I75" s="9">
        <f ca="1">FORECAST($A23,OFFSET(AQ$3:AQ$17,MATCH($A23,$A$3:$A$17,1)-1,0,2),OFFSET($A$3:$A$17,MATCH($A23,$A$3:$A$17,1)-1,0,2))</f>
        <v>44.96693512349195</v>
      </c>
      <c r="J75" s="9">
        <f ca="1">FORECAST($A22,OFFSET(AQ$3:AQ$17,MATCH($A22,$A$3:$A$17,1)-1,0,2),OFFSET($A$3:$A$17,MATCH($A22,$A$3:$A$17,1)-1,0,2))</f>
        <v>39.089696483860635</v>
      </c>
      <c r="K75" s="9">
        <f ca="1">FORECAST($A21,OFFSET(AQ$3:AQ$17,MATCH($A21,$A$3:$A$17,1)-1,0,2),OFFSET($A$3:$A$17,MATCH($A21,$A$3:$A$17,1)-1,0,2))</f>
        <v>25.733275625608762</v>
      </c>
    </row>
    <row r="76" spans="1:11" ht="15">
      <c r="A76" s="10">
        <v>35</v>
      </c>
      <c r="B76" s="9">
        <f ca="1">FORECAST($A30,OFFSET(AR$3:AR$17,MATCH($A30,$A$3:$A$17,1)-1,0,2),OFFSET($A$3:$A$17,MATCH($A30,$A$3:$A$17,1)-1,0,2))</f>
        <v>13</v>
      </c>
      <c r="C76" s="9">
        <f ca="1">FORECAST($A29,OFFSET(AR$3:AR$17,MATCH($A29,$A$3:$A$17,1)-1,0,2),OFFSET($A$3:$A$17,MATCH($A29,$A$3:$A$17,1)-1,0,2))</f>
        <v>13</v>
      </c>
      <c r="D76" s="9">
        <f ca="1">FORECAST($A28,OFFSET(AR$3:AR$17,MATCH($A28,$A$3:$A$17,1)-1,0,2),OFFSET($A$3:$A$17,MATCH($A28,$A$3:$A$17,1)-1,0,2))</f>
        <v>13</v>
      </c>
      <c r="E76" s="9">
        <f ca="1">FORECAST($A27,OFFSET(AR$3:AR$17,MATCH($A27,$A$3:$A$17,1)-1,0,2),OFFSET($A$3:$A$17,MATCH($A27,$A$3:$A$17,1)-1,0,2))</f>
        <v>13</v>
      </c>
      <c r="F76" s="9">
        <f ca="1">FORECAST($A26,OFFSET(AR$3:AR$17,MATCH($A26,$A$3:$A$17,1)-1,0,2),OFFSET($A$3:$A$17,MATCH($A26,$A$3:$A$17,1)-1,0,2))</f>
        <v>13</v>
      </c>
      <c r="G76" s="9">
        <f ca="1">FORECAST($A25,OFFSET(AR$3:AR$17,MATCH($A25,$A$3:$A$17,1)-1,0,2),OFFSET($A$3:$A$17,MATCH($A25,$A$3:$A$17,1)-1,0,2))</f>
        <v>13</v>
      </c>
      <c r="H76" s="9">
        <f ca="1">FORECAST($A24,OFFSET(AR$3:AR$17,MATCH($A24,$A$3:$A$17,1)-1,0,2),OFFSET($A$3:$A$17,MATCH($A24,$A$3:$A$17,1)-1,0,2))</f>
        <v>13</v>
      </c>
      <c r="I76" s="9">
        <f ca="1">FORECAST($A23,OFFSET(AR$3:AR$17,MATCH($A23,$A$3:$A$17,1)-1,0,2),OFFSET($A$3:$A$17,MATCH($A23,$A$3:$A$17,1)-1,0,2))</f>
        <v>13</v>
      </c>
      <c r="J76" s="9">
        <f ca="1">FORECAST($A22,OFFSET(AR$3:AR$17,MATCH($A22,$A$3:$A$17,1)-1,0,2),OFFSET($A$3:$A$17,MATCH($A22,$A$3:$A$17,1)-1,0,2))</f>
        <v>13.81838391935656</v>
      </c>
      <c r="K76" s="9">
        <f ca="1">FORECAST($A21,OFFSET(AR$3:AR$17,MATCH($A21,$A$3:$A$17,1)-1,0,2),OFFSET($A$3:$A$17,MATCH($A21,$A$3:$A$17,1)-1,0,2))</f>
        <v>14.733275625608764</v>
      </c>
    </row>
    <row r="77" spans="1:11" ht="15">
      <c r="A77" s="10">
        <v>40</v>
      </c>
      <c r="B77" s="9">
        <f ca="1">FORECAST($A30,OFFSET(AS$3:AS$17,MATCH($A30,$A$3:$A$17,1)-1,0,2),OFFSET($A$3:$A$17,MATCH($A30,$A$3:$A$17,1)-1,0,2))</f>
        <v>6.563785921362252</v>
      </c>
      <c r="C77" s="9">
        <f ca="1">FORECAST($A29,OFFSET(AS$3:AS$17,MATCH($A29,$A$3:$A$17,1)-1,0,2),OFFSET($A$3:$A$17,MATCH($A29,$A$3:$A$17,1)-1,0,2))</f>
        <v>6.626427615912332</v>
      </c>
      <c r="D77" s="9">
        <f ca="1">FORECAST($A28,OFFSET(AS$3:AS$17,MATCH($A28,$A$3:$A$17,1)-1,0,2),OFFSET($A$3:$A$17,MATCH($A28,$A$3:$A$17,1)-1,0,2))</f>
        <v>6.704729203227094</v>
      </c>
      <c r="E77" s="9">
        <f ca="1">FORECAST($A27,OFFSET(AS$3:AS$17,MATCH($A27,$A$3:$A$17,1)-1,0,2),OFFSET($A$3:$A$17,MATCH($A27,$A$3:$A$17,1)-1,0,2))</f>
        <v>6.805401695401059</v>
      </c>
      <c r="F77" s="9">
        <f ca="1">FORECAST($A26,OFFSET(AS$3:AS$17,MATCH($A26,$A$3:$A$17,1)-1,0,2),OFFSET($A$3:$A$17,MATCH($A26,$A$3:$A$17,1)-1,0,2))</f>
        <v>6.939629724157943</v>
      </c>
      <c r="G77" s="9">
        <f ca="1">FORECAST($A25,OFFSET(AS$3:AS$17,MATCH($A25,$A$3:$A$17,1)-1,0,2),OFFSET($A$3:$A$17,MATCH($A25,$A$3:$A$17,1)-1,0,2))</f>
        <v>7</v>
      </c>
      <c r="H77" s="9">
        <f ca="1">FORECAST($A24,OFFSET(AS$3:AS$17,MATCH($A24,$A$3:$A$17,1)-1,0,2),OFFSET($A$3:$A$17,MATCH($A24,$A$3:$A$17,1)-1,0,2))</f>
        <v>7</v>
      </c>
      <c r="I77" s="9">
        <f ca="1">FORECAST($A23,OFFSET(AS$3:AS$17,MATCH($A23,$A$3:$A$17,1)-1,0,2),OFFSET($A$3:$A$17,MATCH($A23,$A$3:$A$17,1)-1,0,2))</f>
        <v>7</v>
      </c>
      <c r="J77" s="9">
        <f ca="1">FORECAST($A22,OFFSET(AS$3:AS$17,MATCH($A22,$A$3:$A$17,1)-1,0,2),OFFSET($A$3:$A$17,MATCH($A22,$A$3:$A$17,1)-1,0,2))</f>
        <v>7.8183839193565605</v>
      </c>
      <c r="K77" s="9">
        <f ca="1">FORECAST($A21,OFFSET(AS$3:AS$17,MATCH($A21,$A$3:$A$17,1)-1,0,2),OFFSET($A$3:$A$17,MATCH($A21,$A$3:$A$17,1)-1,0,2))</f>
        <v>7.633362187195618</v>
      </c>
    </row>
    <row r="78" spans="1:11" ht="15">
      <c r="A78" s="10">
        <v>45</v>
      </c>
      <c r="B78" s="9">
        <f ca="1">FORECAST($A30,OFFSET(AT$3:AT$17,MATCH($A30,$A$3:$A$17,1)-1,0,2),OFFSET($A$3:$A$17,MATCH($A30,$A$3:$A$17,1)-1,0,2))</f>
        <v>4</v>
      </c>
      <c r="C78" s="9">
        <f ca="1">FORECAST($A29,OFFSET(AT$3:AT$17,MATCH($A29,$A$3:$A$17,1)-1,0,2),OFFSET($A$3:$A$17,MATCH($A29,$A$3:$A$17,1)-1,0,2))</f>
        <v>4</v>
      </c>
      <c r="D78" s="9">
        <f ca="1">FORECAST($A28,OFFSET(AT$3:AT$17,MATCH($A28,$A$3:$A$17,1)-1,0,2),OFFSET($A$3:$A$17,MATCH($A28,$A$3:$A$17,1)-1,0,2))</f>
        <v>4</v>
      </c>
      <c r="E78" s="9">
        <f ca="1">FORECAST($A27,OFFSET(AT$3:AT$17,MATCH($A27,$A$3:$A$17,1)-1,0,2),OFFSET($A$3:$A$17,MATCH($A27,$A$3:$A$17,1)-1,0,2))</f>
        <v>4</v>
      </c>
      <c r="F78" s="9">
        <f ca="1">FORECAST($A26,OFFSET(AT$3:AT$17,MATCH($A26,$A$3:$A$17,1)-1,0,2),OFFSET($A$3:$A$17,MATCH($A26,$A$3:$A$17,1)-1,0,2))</f>
        <v>4</v>
      </c>
      <c r="G78" s="9">
        <f ca="1">FORECAST($A25,OFFSET(AT$3:AT$17,MATCH($A25,$A$3:$A$17,1)-1,0,2),OFFSET($A$3:$A$17,MATCH($A25,$A$3:$A$17,1)-1,0,2))</f>
        <v>4</v>
      </c>
      <c r="H78" s="9">
        <f ca="1">FORECAST($A24,OFFSET(AT$3:AT$17,MATCH($A24,$A$3:$A$17,1)-1,0,2),OFFSET($A$3:$A$17,MATCH($A24,$A$3:$A$17,1)-1,0,2))</f>
        <v>4</v>
      </c>
      <c r="I78" s="9">
        <f ca="1">FORECAST($A23,OFFSET(AT$3:AT$17,MATCH($A23,$A$3:$A$17,1)-1,0,2),OFFSET($A$3:$A$17,MATCH($A23,$A$3:$A$17,1)-1,0,2))</f>
        <v>4</v>
      </c>
      <c r="J78" s="9">
        <f ca="1">FORECAST($A22,OFFSET(AT$3:AT$17,MATCH($A22,$A$3:$A$17,1)-1,0,2),OFFSET($A$3:$A$17,MATCH($A22,$A$3:$A$17,1)-1,0,2))</f>
        <v>4</v>
      </c>
      <c r="K78" s="9">
        <f ca="1">FORECAST($A21,OFFSET(AT$3:AT$17,MATCH($A21,$A$3:$A$17,1)-1,0,2),OFFSET($A$3:$A$17,MATCH($A21,$A$3:$A$17,1)-1,0,2))</f>
        <v>4.633362187195618</v>
      </c>
    </row>
    <row r="80" spans="1:11" ht="15">
      <c r="A80" s="6" t="s">
        <v>0</v>
      </c>
      <c r="B80" s="9">
        <f>'Main Sheet'!A27</f>
        <v>1000</v>
      </c>
      <c r="C80" s="9">
        <f>'Main Sheet'!A26</f>
        <v>900</v>
      </c>
      <c r="D80" s="9">
        <f>'Main Sheet'!A25</f>
        <v>800</v>
      </c>
      <c r="E80" s="9">
        <f>'Main Sheet'!A24</f>
        <v>700</v>
      </c>
      <c r="F80" s="9">
        <f>'Main Sheet'!A23</f>
        <v>600</v>
      </c>
      <c r="G80" s="9">
        <f>'Main Sheet'!A22</f>
        <v>500</v>
      </c>
      <c r="H80" s="9">
        <f>'Main Sheet'!A21</f>
        <v>400</v>
      </c>
      <c r="I80" s="9">
        <f>'Main Sheet'!A20</f>
        <v>300</v>
      </c>
      <c r="J80" s="9">
        <f>'Main Sheet'!A19</f>
        <v>200</v>
      </c>
      <c r="K80" s="1">
        <f>'Main Sheet'!A18</f>
        <v>100</v>
      </c>
    </row>
    <row r="81" spans="1:11" ht="17.25">
      <c r="A81" s="6" t="s">
        <v>20</v>
      </c>
      <c r="B81" s="4">
        <f>'Main Sheet'!D27</f>
        <v>0.9166542563852879</v>
      </c>
      <c r="C81" s="4">
        <f>'Main Sheet'!D26</f>
        <v>1.0184843477131498</v>
      </c>
      <c r="D81" s="4">
        <f>'Main Sheet'!D25</f>
        <v>1.1457628381751035</v>
      </c>
      <c r="E81" s="4">
        <f>'Main Sheet'!D24</f>
        <v>1.3093898194105595</v>
      </c>
      <c r="F81" s="4">
        <f>'Main Sheet'!D23</f>
        <v>1.5275254422129272</v>
      </c>
      <c r="G81" s="4">
        <f>'Main Sheet'!D22</f>
        <v>1.8328395059420592</v>
      </c>
      <c r="H81" s="4">
        <f>'Main Sheet'!D21</f>
        <v>2.2906100426385296</v>
      </c>
      <c r="I81" s="4">
        <f>'Main Sheet'!D20</f>
        <v>3.0528825147924286</v>
      </c>
      <c r="J81" s="4">
        <f>'Main Sheet'!D19</f>
        <v>4.573921259900861</v>
      </c>
      <c r="K81" s="4">
        <f>'Main Sheet'!D18</f>
        <v>9.090276920822323</v>
      </c>
    </row>
    <row r="82" spans="1:11" ht="30">
      <c r="A82" s="50" t="s">
        <v>19</v>
      </c>
      <c r="B82" s="51">
        <f ca="1">FORECAST(B81,OFFSET(B34:B78,MATCH(B81,$A34:$A78,1)-1,0,2),OFFSET($A34:$A78,MATCH(B81,$A34:$A78,1)-1,0,2))</f>
        <v>6428.911081291042</v>
      </c>
      <c r="C82" s="51">
        <f aca="true" ca="1" t="shared" si="7" ref="C82:K82">FORECAST(C81,OFFSET(C34:C78,MATCH(C81,$A34:$A78,1)-1,0,2),OFFSET($A34:$A78,MATCH(C81,$A34:$A78,1)-1,0,2))</f>
        <v>5962.9091410889705</v>
      </c>
      <c r="D82" s="51">
        <f ca="1" t="shared" si="7"/>
        <v>5214.98388169001</v>
      </c>
      <c r="E82" s="51">
        <f ca="1" t="shared" si="7"/>
        <v>4251.96919496243</v>
      </c>
      <c r="F82" s="51">
        <f ca="1" t="shared" si="7"/>
        <v>2977.822207973442</v>
      </c>
      <c r="G82" s="51">
        <f ca="1" t="shared" si="7"/>
        <v>2268.9909022663705</v>
      </c>
      <c r="H82" s="51">
        <f ca="1" t="shared" si="7"/>
        <v>1840.3057914947672</v>
      </c>
      <c r="I82" s="51">
        <f ca="1" t="shared" si="7"/>
        <v>789.5289867609615</v>
      </c>
      <c r="J82" s="51">
        <f ca="1" t="shared" si="7"/>
        <v>485.35301158975875</v>
      </c>
      <c r="K82" s="51">
        <f ca="1" t="shared" si="7"/>
        <v>190.85122767150406</v>
      </c>
    </row>
  </sheetData>
  <sheetProtection sheet="1" objects="1" scenario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541"/>
  <sheetViews>
    <sheetView zoomScalePageLayoutView="0" workbookViewId="0" topLeftCell="A1">
      <selection activeCell="A1" sqref="A1"/>
    </sheetView>
  </sheetViews>
  <sheetFormatPr defaultColWidth="9.140625" defaultRowHeight="15"/>
  <cols>
    <col min="1" max="1" width="12.28125" style="1" customWidth="1"/>
    <col min="2" max="2" width="14.140625" style="1" customWidth="1"/>
    <col min="4" max="5" width="9.140625" style="1" customWidth="1"/>
  </cols>
  <sheetData>
    <row r="1" spans="1:2" ht="15">
      <c r="A1" s="16" t="s">
        <v>33</v>
      </c>
      <c r="B1" s="15"/>
    </row>
    <row r="3" spans="1:10" s="3" customFormat="1" ht="45">
      <c r="A3" s="14" t="s">
        <v>34</v>
      </c>
      <c r="B3" s="14" t="s">
        <v>37</v>
      </c>
      <c r="C3" s="14" t="s">
        <v>36</v>
      </c>
      <c r="D3" s="14" t="s">
        <v>38</v>
      </c>
      <c r="E3" s="14" t="s">
        <v>35</v>
      </c>
      <c r="F3" s="14" t="s">
        <v>39</v>
      </c>
      <c r="G3" s="14" t="s">
        <v>40</v>
      </c>
      <c r="H3" s="14" t="s">
        <v>45</v>
      </c>
      <c r="I3" s="14" t="s">
        <v>41</v>
      </c>
      <c r="J3" s="52" t="s">
        <v>43</v>
      </c>
    </row>
    <row r="4" spans="1:10" s="3" customFormat="1" ht="15">
      <c r="A4" s="24" t="str">
        <f>'Main Sheet'!B12</f>
        <v>B</v>
      </c>
      <c r="B4" s="1">
        <f>VLOOKUP(A4,D$16:E$28,2,FALSE)</f>
        <v>33000</v>
      </c>
      <c r="C4" s="24">
        <f>'Main Sheet'!B11</f>
        <v>1</v>
      </c>
      <c r="D4" s="1">
        <f>C4*100</f>
        <v>100</v>
      </c>
      <c r="E4" s="24">
        <f>'Main Sheet'!H18</f>
        <v>4</v>
      </c>
      <c r="F4" s="1">
        <f>IF(E4=4,40,IF(E4=30,30," "))</f>
        <v>40</v>
      </c>
      <c r="G4" s="24" t="str">
        <f>'Main Sheet'!I18</f>
        <v> </v>
      </c>
      <c r="H4" s="1" t="str">
        <f>IF(G4=1,9,IF(G4=0.5,5,IF(G4=0.2,2,IF(G4=0.1,1," "))))</f>
        <v> </v>
      </c>
      <c r="I4" s="1">
        <f>SUM(B4,D4,F4,H4)</f>
        <v>33140</v>
      </c>
      <c r="J4" s="53" t="e">
        <f>VLOOKUP(I4,A$16:B$541,2,FALSE)</f>
        <v>#N/A</v>
      </c>
    </row>
    <row r="5" spans="1:10" ht="15">
      <c r="A5" s="1" t="str">
        <f>A4</f>
        <v>B</v>
      </c>
      <c r="B5" s="1">
        <f>VLOOKUP(A5,D$16:E$28,2,FALSE)</f>
        <v>33000</v>
      </c>
      <c r="C5" s="1">
        <f>C4</f>
        <v>1</v>
      </c>
      <c r="D5" s="1">
        <f>C5*100</f>
        <v>100</v>
      </c>
      <c r="E5" s="1">
        <f>'Main Sheet'!H19</f>
        <v>4</v>
      </c>
      <c r="F5" s="1">
        <f>IF(E5=4,40,IF(E5=30,30," "))</f>
        <v>40</v>
      </c>
      <c r="G5" s="1" t="str">
        <f>'Main Sheet'!I19</f>
        <v> </v>
      </c>
      <c r="H5" s="1" t="str">
        <f>IF(G5=1,9,IF(G5=0.5,5,IF(G5=0.2,2,IF(G5=0.1,1," "))))</f>
        <v> </v>
      </c>
      <c r="I5" s="1">
        <f>SUM(B5,D5,F5,H5)</f>
        <v>33140</v>
      </c>
      <c r="J5" s="53" t="e">
        <f>VLOOKUP(I5,A$16:B$541,2,FALSE)</f>
        <v>#N/A</v>
      </c>
    </row>
    <row r="6" spans="1:10" ht="15">
      <c r="A6" s="1" t="str">
        <f>A5</f>
        <v>B</v>
      </c>
      <c r="B6" s="1">
        <f aca="true" t="shared" si="0" ref="B6:B13">VLOOKUP(A6,D$16:E$28,2,FALSE)</f>
        <v>33000</v>
      </c>
      <c r="C6" s="1">
        <f>C5</f>
        <v>1</v>
      </c>
      <c r="D6" s="1">
        <f aca="true" t="shared" si="1" ref="D6:D13">C6*100</f>
        <v>100</v>
      </c>
      <c r="E6" s="1">
        <f>'Main Sheet'!H20</f>
        <v>4</v>
      </c>
      <c r="F6" s="1">
        <f aca="true" t="shared" si="2" ref="F6:F13">IF(E6=4,40,IF(E6=30,30," "))</f>
        <v>40</v>
      </c>
      <c r="G6" s="1">
        <f>'Main Sheet'!I20</f>
        <v>1</v>
      </c>
      <c r="H6" s="1">
        <f aca="true" t="shared" si="3" ref="H6:H13">IF(G6=1,9,IF(G6=0.5,5,IF(G6=0.2,2,IF(G6=0.1,1," "))))</f>
        <v>9</v>
      </c>
      <c r="I6" s="1">
        <f aca="true" t="shared" si="4" ref="I6:I13">SUM(B6,D6,F6,H6)</f>
        <v>33149</v>
      </c>
      <c r="J6" s="53">
        <f aca="true" t="shared" si="5" ref="J6:J13">VLOOKUP(I6,A$16:B$541,2,FALSE)</f>
        <v>41</v>
      </c>
    </row>
    <row r="7" spans="1:10" ht="15">
      <c r="A7" s="3" t="str">
        <f>A6</f>
        <v>B</v>
      </c>
      <c r="B7" s="1">
        <f t="shared" si="0"/>
        <v>33000</v>
      </c>
      <c r="C7" s="1">
        <f aca="true" t="shared" si="6" ref="C7:C13">C6</f>
        <v>1</v>
      </c>
      <c r="D7" s="1">
        <f t="shared" si="1"/>
        <v>100</v>
      </c>
      <c r="E7" s="1">
        <f>'Main Sheet'!H21</f>
        <v>4</v>
      </c>
      <c r="F7" s="1">
        <f t="shared" si="2"/>
        <v>40</v>
      </c>
      <c r="G7" s="1">
        <f>'Main Sheet'!I21</f>
        <v>1</v>
      </c>
      <c r="H7" s="1">
        <f t="shared" si="3"/>
        <v>9</v>
      </c>
      <c r="I7" s="1">
        <f t="shared" si="4"/>
        <v>33149</v>
      </c>
      <c r="J7" s="53">
        <f t="shared" si="5"/>
        <v>41</v>
      </c>
    </row>
    <row r="8" spans="1:10" ht="15">
      <c r="A8" s="3" t="str">
        <f aca="true" t="shared" si="7" ref="A8:A13">A7</f>
        <v>B</v>
      </c>
      <c r="B8" s="1">
        <f t="shared" si="0"/>
        <v>33000</v>
      </c>
      <c r="C8" s="1">
        <f t="shared" si="6"/>
        <v>1</v>
      </c>
      <c r="D8" s="1">
        <f t="shared" si="1"/>
        <v>100</v>
      </c>
      <c r="E8" s="1">
        <f>'Main Sheet'!H22</f>
        <v>4</v>
      </c>
      <c r="F8" s="1">
        <f t="shared" si="2"/>
        <v>40</v>
      </c>
      <c r="G8" s="1">
        <f>'Main Sheet'!I22</f>
        <v>0.5</v>
      </c>
      <c r="H8" s="1">
        <f t="shared" si="3"/>
        <v>5</v>
      </c>
      <c r="I8" s="1">
        <f t="shared" si="4"/>
        <v>33145</v>
      </c>
      <c r="J8" s="53">
        <f t="shared" si="5"/>
        <v>135</v>
      </c>
    </row>
    <row r="9" spans="1:10" ht="15">
      <c r="A9" s="3" t="str">
        <f t="shared" si="7"/>
        <v>B</v>
      </c>
      <c r="B9" s="1">
        <f t="shared" si="0"/>
        <v>33000</v>
      </c>
      <c r="C9" s="1">
        <f t="shared" si="6"/>
        <v>1</v>
      </c>
      <c r="D9" s="1">
        <f t="shared" si="1"/>
        <v>100</v>
      </c>
      <c r="E9" s="1">
        <f>'Main Sheet'!H23</f>
        <v>4</v>
      </c>
      <c r="F9" s="1">
        <f t="shared" si="2"/>
        <v>40</v>
      </c>
      <c r="G9" s="1">
        <f>'Main Sheet'!I23</f>
        <v>0.5</v>
      </c>
      <c r="H9" s="1">
        <f t="shared" si="3"/>
        <v>5</v>
      </c>
      <c r="I9" s="1">
        <f t="shared" si="4"/>
        <v>33145</v>
      </c>
      <c r="J9" s="53">
        <f t="shared" si="5"/>
        <v>135</v>
      </c>
    </row>
    <row r="10" spans="1:10" ht="15">
      <c r="A10" s="3" t="str">
        <f t="shared" si="7"/>
        <v>B</v>
      </c>
      <c r="B10" s="1">
        <f t="shared" si="0"/>
        <v>33000</v>
      </c>
      <c r="C10" s="1">
        <f t="shared" si="6"/>
        <v>1</v>
      </c>
      <c r="D10" s="1">
        <f t="shared" si="1"/>
        <v>100</v>
      </c>
      <c r="E10" s="1">
        <f>'Main Sheet'!H24</f>
        <v>4</v>
      </c>
      <c r="F10" s="1">
        <f t="shared" si="2"/>
        <v>40</v>
      </c>
      <c r="G10" s="1">
        <f>'Main Sheet'!I24</f>
        <v>0.5</v>
      </c>
      <c r="H10" s="1">
        <f t="shared" si="3"/>
        <v>5</v>
      </c>
      <c r="I10" s="1">
        <f t="shared" si="4"/>
        <v>33145</v>
      </c>
      <c r="J10" s="53">
        <f t="shared" si="5"/>
        <v>135</v>
      </c>
    </row>
    <row r="11" spans="1:10" ht="15">
      <c r="A11" s="3" t="str">
        <f t="shared" si="7"/>
        <v>B</v>
      </c>
      <c r="B11" s="1">
        <f t="shared" si="0"/>
        <v>33000</v>
      </c>
      <c r="C11" s="1">
        <f t="shared" si="6"/>
        <v>1</v>
      </c>
      <c r="D11" s="1">
        <f t="shared" si="1"/>
        <v>100</v>
      </c>
      <c r="E11" s="1">
        <f>'Main Sheet'!H25</f>
        <v>4</v>
      </c>
      <c r="F11" s="1">
        <f t="shared" si="2"/>
        <v>40</v>
      </c>
      <c r="G11" s="1">
        <f>'Main Sheet'!I25</f>
        <v>0.5</v>
      </c>
      <c r="H11" s="1">
        <f t="shared" si="3"/>
        <v>5</v>
      </c>
      <c r="I11" s="1">
        <f t="shared" si="4"/>
        <v>33145</v>
      </c>
      <c r="J11" s="53">
        <f t="shared" si="5"/>
        <v>135</v>
      </c>
    </row>
    <row r="12" spans="1:10" ht="15">
      <c r="A12" s="3" t="str">
        <f t="shared" si="7"/>
        <v>B</v>
      </c>
      <c r="B12" s="1">
        <f t="shared" si="0"/>
        <v>33000</v>
      </c>
      <c r="C12" s="1">
        <f t="shared" si="6"/>
        <v>1</v>
      </c>
      <c r="D12" s="1">
        <f t="shared" si="1"/>
        <v>100</v>
      </c>
      <c r="E12" s="1">
        <f>'Main Sheet'!H26</f>
        <v>4</v>
      </c>
      <c r="F12" s="1">
        <f t="shared" si="2"/>
        <v>40</v>
      </c>
      <c r="G12" s="1">
        <f>'Main Sheet'!I26</f>
        <v>0.5</v>
      </c>
      <c r="H12" s="1">
        <f t="shared" si="3"/>
        <v>5</v>
      </c>
      <c r="I12" s="1">
        <f t="shared" si="4"/>
        <v>33145</v>
      </c>
      <c r="J12" s="53">
        <f t="shared" si="5"/>
        <v>135</v>
      </c>
    </row>
    <row r="13" spans="1:10" ht="15">
      <c r="A13" s="3" t="str">
        <f t="shared" si="7"/>
        <v>B</v>
      </c>
      <c r="B13" s="1">
        <f t="shared" si="0"/>
        <v>33000</v>
      </c>
      <c r="C13" s="1">
        <f t="shared" si="6"/>
        <v>1</v>
      </c>
      <c r="D13" s="1">
        <f t="shared" si="1"/>
        <v>100</v>
      </c>
      <c r="E13" s="1">
        <f>'Main Sheet'!H27</f>
        <v>4</v>
      </c>
      <c r="F13" s="1">
        <f t="shared" si="2"/>
        <v>40</v>
      </c>
      <c r="G13" s="1">
        <f>'Main Sheet'!I27</f>
        <v>0.5</v>
      </c>
      <c r="H13" s="1">
        <f t="shared" si="3"/>
        <v>5</v>
      </c>
      <c r="I13" s="1">
        <f t="shared" si="4"/>
        <v>33145</v>
      </c>
      <c r="J13" s="53">
        <f t="shared" si="5"/>
        <v>135</v>
      </c>
    </row>
    <row r="14" ht="15">
      <c r="J14" s="22"/>
    </row>
    <row r="15" spans="1:5" ht="15">
      <c r="A15" s="10" t="s">
        <v>42</v>
      </c>
      <c r="B15" s="10" t="s">
        <v>46</v>
      </c>
      <c r="D15" s="10" t="s">
        <v>52</v>
      </c>
      <c r="E15" s="10" t="s">
        <v>53</v>
      </c>
    </row>
    <row r="16" spans="1:5" ht="15">
      <c r="A16" s="1">
        <v>1132</v>
      </c>
      <c r="B16" s="1">
        <v>30</v>
      </c>
      <c r="D16" s="1" t="s">
        <v>62</v>
      </c>
      <c r="E16" s="1">
        <v>22000</v>
      </c>
    </row>
    <row r="17" spans="1:5" ht="15">
      <c r="A17" s="1">
        <v>1135</v>
      </c>
      <c r="B17" s="1">
        <v>15</v>
      </c>
      <c r="D17" s="1" t="s">
        <v>63</v>
      </c>
      <c r="E17" s="1">
        <v>33000</v>
      </c>
    </row>
    <row r="18" spans="1:5" ht="15">
      <c r="A18" s="1">
        <v>1142</v>
      </c>
      <c r="B18" s="1">
        <v>70</v>
      </c>
      <c r="D18" s="1" t="s">
        <v>64</v>
      </c>
      <c r="E18" s="1">
        <v>44000</v>
      </c>
    </row>
    <row r="19" spans="1:5" ht="15">
      <c r="A19" s="1">
        <v>1145</v>
      </c>
      <c r="B19" s="1">
        <v>30</v>
      </c>
      <c r="D19" s="1" t="s">
        <v>65</v>
      </c>
      <c r="E19" s="1">
        <v>55000</v>
      </c>
    </row>
    <row r="20" spans="1:5" ht="15">
      <c r="A20" s="1">
        <v>1232</v>
      </c>
      <c r="B20" s="1">
        <v>22</v>
      </c>
      <c r="D20" s="1" t="s">
        <v>54</v>
      </c>
      <c r="E20" s="1">
        <v>1000</v>
      </c>
    </row>
    <row r="21" spans="1:5" ht="15">
      <c r="A21" s="1">
        <v>1235</v>
      </c>
      <c r="B21" s="1">
        <v>13</v>
      </c>
      <c r="D21" s="1" t="s">
        <v>55</v>
      </c>
      <c r="E21" s="1">
        <v>2000</v>
      </c>
    </row>
    <row r="22" spans="1:5" ht="15">
      <c r="A22" s="1">
        <v>1242</v>
      </c>
      <c r="B22" s="1">
        <v>50</v>
      </c>
      <c r="D22" s="1" t="s">
        <v>56</v>
      </c>
      <c r="E22" s="1">
        <v>3000</v>
      </c>
    </row>
    <row r="23" spans="1:5" ht="15">
      <c r="A23" s="1">
        <v>1245</v>
      </c>
      <c r="B23" s="1">
        <v>22</v>
      </c>
      <c r="D23" s="1" t="s">
        <v>57</v>
      </c>
      <c r="E23" s="1">
        <v>4000</v>
      </c>
    </row>
    <row r="24" spans="1:5" ht="15">
      <c r="A24" s="1">
        <v>1332</v>
      </c>
      <c r="B24" s="1">
        <v>7</v>
      </c>
      <c r="D24" s="1" t="s">
        <v>61</v>
      </c>
      <c r="E24" s="1">
        <v>9000</v>
      </c>
    </row>
    <row r="25" spans="1:5" ht="15">
      <c r="A25" s="1">
        <v>1335</v>
      </c>
      <c r="B25" s="1">
        <v>4</v>
      </c>
      <c r="D25" s="1" t="s">
        <v>58</v>
      </c>
      <c r="E25" s="1">
        <v>5000</v>
      </c>
    </row>
    <row r="26" spans="1:5" ht="15">
      <c r="A26" s="1">
        <v>1342</v>
      </c>
      <c r="B26" s="1">
        <v>25</v>
      </c>
      <c r="D26" s="1" t="s">
        <v>59</v>
      </c>
      <c r="E26" s="1">
        <v>6000</v>
      </c>
    </row>
    <row r="27" spans="1:5" ht="15">
      <c r="A27" s="1">
        <v>1345</v>
      </c>
      <c r="B27" s="1">
        <v>13</v>
      </c>
      <c r="D27" s="1" t="s">
        <v>60</v>
      </c>
      <c r="E27" s="1">
        <v>8000</v>
      </c>
    </row>
    <row r="28" spans="1:5" ht="15">
      <c r="A28" s="1">
        <v>1432</v>
      </c>
      <c r="B28" s="1">
        <v>6</v>
      </c>
      <c r="D28" s="1" t="s">
        <v>47</v>
      </c>
      <c r="E28" s="1">
        <v>11000</v>
      </c>
    </row>
    <row r="29" spans="1:2" ht="15">
      <c r="A29" s="1">
        <v>1435</v>
      </c>
      <c r="B29" s="1">
        <v>3</v>
      </c>
    </row>
    <row r="30" spans="1:2" ht="15">
      <c r="A30" s="1">
        <v>1442</v>
      </c>
      <c r="B30" s="1">
        <v>14</v>
      </c>
    </row>
    <row r="31" spans="1:2" ht="15">
      <c r="A31" s="1">
        <v>1445</v>
      </c>
      <c r="B31" s="1">
        <v>7.5</v>
      </c>
    </row>
    <row r="32" spans="1:2" ht="15">
      <c r="A32" s="1">
        <v>1532</v>
      </c>
      <c r="B32" s="1">
        <v>3.5</v>
      </c>
    </row>
    <row r="33" spans="1:2" ht="15">
      <c r="A33" s="1">
        <v>1535</v>
      </c>
      <c r="B33" s="1">
        <v>2.2</v>
      </c>
    </row>
    <row r="34" spans="1:2" ht="15">
      <c r="A34" s="1">
        <v>1542</v>
      </c>
      <c r="B34" s="1">
        <v>9</v>
      </c>
    </row>
    <row r="35" spans="1:2" ht="15">
      <c r="A35" s="1">
        <v>1545</v>
      </c>
      <c r="B35" s="1">
        <v>4.5</v>
      </c>
    </row>
    <row r="36" spans="1:2" ht="15">
      <c r="A36" s="1">
        <v>1632</v>
      </c>
      <c r="B36" s="1">
        <v>1.7</v>
      </c>
    </row>
    <row r="37" spans="1:2" ht="15">
      <c r="A37" s="1">
        <v>1635</v>
      </c>
      <c r="B37" s="1">
        <v>0.8</v>
      </c>
    </row>
    <row r="38" spans="1:2" ht="15">
      <c r="A38" s="1">
        <v>1642</v>
      </c>
      <c r="B38" s="1">
        <v>4</v>
      </c>
    </row>
    <row r="39" spans="1:2" ht="15">
      <c r="A39" s="1">
        <v>1645</v>
      </c>
      <c r="B39" s="1">
        <v>2</v>
      </c>
    </row>
    <row r="40" spans="1:2" ht="15">
      <c r="A40" s="1">
        <v>1732</v>
      </c>
      <c r="B40" s="1">
        <v>0.3</v>
      </c>
    </row>
    <row r="41" spans="1:2" ht="15">
      <c r="A41" s="1">
        <v>1735</v>
      </c>
      <c r="B41" s="1">
        <v>0.2</v>
      </c>
    </row>
    <row r="42" spans="1:2" ht="15">
      <c r="A42" s="1">
        <v>1742</v>
      </c>
      <c r="B42" s="1">
        <v>1</v>
      </c>
    </row>
    <row r="43" spans="1:2" ht="15">
      <c r="A43" s="1">
        <v>1745</v>
      </c>
      <c r="B43" s="1">
        <v>0.3</v>
      </c>
    </row>
    <row r="44" spans="1:2" ht="15">
      <c r="A44" s="1">
        <v>2132</v>
      </c>
      <c r="B44" s="1">
        <v>60</v>
      </c>
    </row>
    <row r="45" spans="1:2" ht="15">
      <c r="A45" s="1">
        <v>2135</v>
      </c>
      <c r="B45" s="1">
        <v>28</v>
      </c>
    </row>
    <row r="46" spans="1:2" ht="15">
      <c r="A46" s="1">
        <v>2142</v>
      </c>
      <c r="B46" s="1">
        <v>140</v>
      </c>
    </row>
    <row r="47" spans="1:2" ht="15">
      <c r="A47" s="1">
        <v>2145</v>
      </c>
      <c r="B47" s="1">
        <v>50</v>
      </c>
    </row>
    <row r="48" spans="1:2" ht="15">
      <c r="A48" s="1">
        <v>2232</v>
      </c>
      <c r="B48" s="1">
        <v>36</v>
      </c>
    </row>
    <row r="49" spans="1:2" ht="15">
      <c r="A49" s="1">
        <v>2235</v>
      </c>
      <c r="B49" s="1">
        <v>20</v>
      </c>
    </row>
    <row r="50" spans="1:2" ht="15">
      <c r="A50" s="1">
        <v>2242</v>
      </c>
      <c r="B50" s="1">
        <v>100</v>
      </c>
    </row>
    <row r="51" spans="1:2" ht="15">
      <c r="A51" s="1">
        <v>2245</v>
      </c>
      <c r="B51" s="1">
        <v>33</v>
      </c>
    </row>
    <row r="52" spans="1:2" ht="15">
      <c r="A52" s="1">
        <v>2332</v>
      </c>
      <c r="B52" s="1">
        <v>22</v>
      </c>
    </row>
    <row r="53" spans="1:2" ht="15">
      <c r="A53" s="1">
        <v>2335</v>
      </c>
      <c r="B53" s="1">
        <v>12</v>
      </c>
    </row>
    <row r="54" spans="1:2" ht="15">
      <c r="A54" s="1">
        <v>2342</v>
      </c>
      <c r="B54" s="1">
        <v>60</v>
      </c>
    </row>
    <row r="55" spans="1:2" ht="15">
      <c r="A55" s="1">
        <v>2345</v>
      </c>
      <c r="B55" s="1">
        <v>20</v>
      </c>
    </row>
    <row r="56" spans="1:2" ht="15">
      <c r="A56" s="1">
        <v>2432</v>
      </c>
      <c r="B56" s="1">
        <v>12</v>
      </c>
    </row>
    <row r="57" spans="1:2" ht="15">
      <c r="A57" s="1">
        <v>2435</v>
      </c>
      <c r="B57" s="1">
        <v>6</v>
      </c>
    </row>
    <row r="58" spans="1:2" ht="15">
      <c r="A58" s="1">
        <v>2442</v>
      </c>
      <c r="B58" s="1">
        <v>30</v>
      </c>
    </row>
    <row r="59" spans="1:2" ht="15">
      <c r="A59" s="1">
        <v>2445</v>
      </c>
      <c r="B59" s="1">
        <v>10</v>
      </c>
    </row>
    <row r="60" spans="1:2" ht="15">
      <c r="A60" s="1">
        <v>2532</v>
      </c>
      <c r="B60" s="1">
        <v>10</v>
      </c>
    </row>
    <row r="61" spans="1:2" ht="15">
      <c r="A61" s="1">
        <v>2535</v>
      </c>
      <c r="B61" s="1">
        <v>6</v>
      </c>
    </row>
    <row r="62" spans="1:2" ht="15">
      <c r="A62" s="1">
        <v>2542</v>
      </c>
      <c r="B62" s="1">
        <v>30</v>
      </c>
    </row>
    <row r="63" spans="1:2" ht="15">
      <c r="A63" s="1">
        <v>2545</v>
      </c>
      <c r="B63" s="1">
        <v>9</v>
      </c>
    </row>
    <row r="64" spans="1:2" ht="15">
      <c r="A64" s="1">
        <v>2632</v>
      </c>
      <c r="B64" s="1">
        <v>4</v>
      </c>
    </row>
    <row r="65" spans="1:2" ht="15">
      <c r="A65" s="1">
        <v>2635</v>
      </c>
      <c r="B65" s="1">
        <v>2</v>
      </c>
    </row>
    <row r="66" spans="1:2" ht="15">
      <c r="A66" s="1">
        <v>2642</v>
      </c>
      <c r="B66" s="1">
        <v>10</v>
      </c>
    </row>
    <row r="67" spans="1:2" ht="15">
      <c r="A67" s="1">
        <v>2645</v>
      </c>
      <c r="B67" s="1">
        <v>3</v>
      </c>
    </row>
    <row r="68" spans="1:2" ht="15">
      <c r="A68" s="1">
        <v>2732</v>
      </c>
      <c r="B68" s="1">
        <v>2</v>
      </c>
    </row>
    <row r="69" spans="1:2" ht="15">
      <c r="A69" s="1">
        <v>2735</v>
      </c>
      <c r="B69" s="1">
        <v>1</v>
      </c>
    </row>
    <row r="70" spans="1:2" ht="15">
      <c r="A70" s="1">
        <v>2742</v>
      </c>
      <c r="B70" s="1">
        <v>5</v>
      </c>
    </row>
    <row r="71" spans="1:2" ht="15">
      <c r="A71" s="1">
        <v>2745</v>
      </c>
      <c r="B71" s="1">
        <v>2</v>
      </c>
    </row>
    <row r="72" spans="1:2" ht="15">
      <c r="A72" s="1">
        <v>3131</v>
      </c>
      <c r="B72" s="1">
        <v>180</v>
      </c>
    </row>
    <row r="73" spans="1:2" ht="15">
      <c r="A73" s="1">
        <v>3132</v>
      </c>
      <c r="B73" s="1">
        <v>150</v>
      </c>
    </row>
    <row r="74" spans="1:2" ht="15">
      <c r="A74" s="1">
        <v>3135</v>
      </c>
      <c r="B74" s="1">
        <v>65</v>
      </c>
    </row>
    <row r="75" spans="1:2" ht="15">
      <c r="A75" s="1">
        <v>3141</v>
      </c>
      <c r="B75" s="1">
        <v>300</v>
      </c>
    </row>
    <row r="76" spans="1:2" ht="15">
      <c r="A76" s="1">
        <v>3142</v>
      </c>
      <c r="B76" s="1">
        <v>250</v>
      </c>
    </row>
    <row r="77" spans="1:2" ht="15">
      <c r="A77" s="1">
        <v>3145</v>
      </c>
      <c r="B77" s="1">
        <v>95</v>
      </c>
    </row>
    <row r="78" spans="1:2" ht="15">
      <c r="A78" s="1">
        <v>3231</v>
      </c>
      <c r="B78" s="1">
        <v>120</v>
      </c>
    </row>
    <row r="79" spans="1:2" ht="15">
      <c r="A79" s="1">
        <v>3232</v>
      </c>
      <c r="B79" s="1">
        <v>100</v>
      </c>
    </row>
    <row r="80" spans="1:2" ht="15">
      <c r="A80" s="1">
        <v>3235</v>
      </c>
      <c r="B80" s="1">
        <v>45</v>
      </c>
    </row>
    <row r="81" spans="1:2" ht="15">
      <c r="A81" s="1">
        <v>3241</v>
      </c>
      <c r="B81" s="1">
        <v>200</v>
      </c>
    </row>
    <row r="82" spans="1:2" ht="15">
      <c r="A82" s="1">
        <v>3242</v>
      </c>
      <c r="B82" s="1">
        <v>170</v>
      </c>
    </row>
    <row r="83" spans="1:2" ht="15">
      <c r="A83" s="1">
        <v>3245</v>
      </c>
      <c r="B83" s="1">
        <v>62</v>
      </c>
    </row>
    <row r="84" spans="1:2" ht="15">
      <c r="A84" s="1">
        <v>3331</v>
      </c>
      <c r="B84" s="1">
        <v>72</v>
      </c>
    </row>
    <row r="85" spans="1:2" ht="15">
      <c r="A85" s="1">
        <v>3332</v>
      </c>
      <c r="B85" s="1">
        <v>60</v>
      </c>
    </row>
    <row r="86" spans="1:2" ht="15">
      <c r="A86" s="1">
        <v>3335</v>
      </c>
      <c r="B86" s="1">
        <v>25</v>
      </c>
    </row>
    <row r="87" spans="1:2" ht="15">
      <c r="A87" s="1">
        <v>3341</v>
      </c>
      <c r="B87" s="1">
        <v>120</v>
      </c>
    </row>
    <row r="88" spans="1:2" ht="15">
      <c r="A88" s="1">
        <v>3342</v>
      </c>
      <c r="B88" s="1">
        <v>100</v>
      </c>
    </row>
    <row r="89" spans="1:2" ht="15">
      <c r="A89" s="1">
        <v>3345</v>
      </c>
      <c r="B89" s="1">
        <v>30</v>
      </c>
    </row>
    <row r="90" spans="1:2" ht="15">
      <c r="A90" s="1">
        <v>3431</v>
      </c>
      <c r="B90" s="1">
        <v>32</v>
      </c>
    </row>
    <row r="91" spans="1:2" ht="15">
      <c r="A91" s="1">
        <v>3432</v>
      </c>
      <c r="B91" s="1">
        <v>25</v>
      </c>
    </row>
    <row r="92" spans="1:2" ht="15">
      <c r="A92" s="1">
        <v>3435</v>
      </c>
      <c r="B92" s="1">
        <v>10</v>
      </c>
    </row>
    <row r="93" spans="1:2" ht="15">
      <c r="A93" s="1">
        <v>3441</v>
      </c>
      <c r="B93" s="1">
        <v>54</v>
      </c>
    </row>
    <row r="94" spans="1:2" ht="15">
      <c r="A94" s="1">
        <v>3442</v>
      </c>
      <c r="B94" s="1">
        <v>45</v>
      </c>
    </row>
    <row r="95" spans="1:2" ht="15">
      <c r="A95" s="1">
        <v>3445</v>
      </c>
      <c r="B95" s="1">
        <v>15</v>
      </c>
    </row>
    <row r="96" spans="1:2" ht="15">
      <c r="A96" s="1">
        <v>3531</v>
      </c>
      <c r="B96" s="1">
        <v>32</v>
      </c>
    </row>
    <row r="97" spans="1:2" ht="15">
      <c r="A97" s="1">
        <v>3532</v>
      </c>
      <c r="B97" s="1">
        <v>25</v>
      </c>
    </row>
    <row r="98" spans="1:2" ht="15">
      <c r="A98" s="1">
        <v>3535</v>
      </c>
      <c r="B98" s="1">
        <v>10</v>
      </c>
    </row>
    <row r="99" spans="1:2" ht="15">
      <c r="A99" s="1">
        <v>3541</v>
      </c>
      <c r="B99" s="1">
        <v>54</v>
      </c>
    </row>
    <row r="100" spans="1:2" ht="15">
      <c r="A100" s="1">
        <v>3542</v>
      </c>
      <c r="B100" s="1">
        <v>45</v>
      </c>
    </row>
    <row r="101" spans="1:2" ht="15">
      <c r="A101" s="1">
        <v>3545</v>
      </c>
      <c r="B101" s="1">
        <v>15</v>
      </c>
    </row>
    <row r="102" spans="1:2" ht="15">
      <c r="A102" s="1">
        <v>3631</v>
      </c>
      <c r="B102" s="1">
        <v>14</v>
      </c>
    </row>
    <row r="103" spans="1:2" ht="15">
      <c r="A103" s="1">
        <v>3632</v>
      </c>
      <c r="B103" s="1">
        <v>11</v>
      </c>
    </row>
    <row r="104" spans="1:2" ht="15">
      <c r="A104" s="1">
        <v>3635</v>
      </c>
      <c r="B104" s="1">
        <v>5</v>
      </c>
    </row>
    <row r="105" spans="1:2" ht="15">
      <c r="A105" s="1">
        <v>3641</v>
      </c>
      <c r="B105" s="1">
        <v>24</v>
      </c>
    </row>
    <row r="106" spans="1:2" ht="15">
      <c r="A106" s="1">
        <v>3642</v>
      </c>
      <c r="B106" s="1">
        <v>20</v>
      </c>
    </row>
    <row r="107" spans="1:2" ht="15">
      <c r="A107" s="1">
        <v>3645</v>
      </c>
      <c r="B107" s="1">
        <v>7.5</v>
      </c>
    </row>
    <row r="108" spans="1:2" ht="15">
      <c r="A108" s="1">
        <v>3731</v>
      </c>
      <c r="B108" s="1">
        <v>10</v>
      </c>
    </row>
    <row r="109" spans="1:2" ht="15">
      <c r="A109" s="1">
        <v>3732</v>
      </c>
      <c r="B109" s="1">
        <v>8.5</v>
      </c>
    </row>
    <row r="110" spans="1:2" ht="15">
      <c r="A110" s="1">
        <v>3735</v>
      </c>
      <c r="B110" s="1">
        <v>3.5</v>
      </c>
    </row>
    <row r="111" spans="1:2" ht="15">
      <c r="A111" s="1">
        <v>3741</v>
      </c>
      <c r="B111" s="1">
        <v>14</v>
      </c>
    </row>
    <row r="112" spans="1:2" ht="15">
      <c r="A112" s="1">
        <v>3742</v>
      </c>
      <c r="B112" s="1">
        <v>12</v>
      </c>
    </row>
    <row r="113" spans="1:2" ht="15">
      <c r="A113" s="1">
        <v>3745</v>
      </c>
      <c r="B113" s="1">
        <v>5</v>
      </c>
    </row>
    <row r="114" spans="1:2" ht="15">
      <c r="A114" s="1">
        <v>4131</v>
      </c>
      <c r="B114" s="1">
        <v>240</v>
      </c>
    </row>
    <row r="115" spans="1:2" ht="15">
      <c r="A115" s="1">
        <v>4132</v>
      </c>
      <c r="B115" s="1">
        <v>170</v>
      </c>
    </row>
    <row r="116" spans="1:2" ht="15">
      <c r="A116" s="1">
        <v>4135</v>
      </c>
      <c r="B116" s="1">
        <v>72</v>
      </c>
    </row>
    <row r="117" spans="1:2" ht="15">
      <c r="A117" s="1">
        <v>4141</v>
      </c>
      <c r="B117" s="1">
        <v>500</v>
      </c>
    </row>
    <row r="118" spans="1:2" ht="15">
      <c r="A118" s="1">
        <v>4142</v>
      </c>
      <c r="B118" s="1">
        <v>360</v>
      </c>
    </row>
    <row r="119" spans="1:2" ht="15">
      <c r="A119" s="1">
        <v>4145</v>
      </c>
      <c r="B119" s="1">
        <v>150</v>
      </c>
    </row>
    <row r="120" spans="1:2" ht="15">
      <c r="A120" s="1">
        <v>4231</v>
      </c>
      <c r="B120" s="1">
        <v>175</v>
      </c>
    </row>
    <row r="121" spans="1:2" ht="15">
      <c r="A121" s="1">
        <v>4232</v>
      </c>
      <c r="B121" s="1">
        <v>135</v>
      </c>
    </row>
    <row r="122" spans="1:2" ht="15">
      <c r="A122" s="1">
        <v>4235</v>
      </c>
      <c r="B122" s="1">
        <v>54</v>
      </c>
    </row>
    <row r="123" spans="1:2" ht="15">
      <c r="A123" s="1">
        <v>4241</v>
      </c>
      <c r="B123" s="1">
        <v>380</v>
      </c>
    </row>
    <row r="124" spans="1:2" ht="15">
      <c r="A124" s="1">
        <v>4242</v>
      </c>
      <c r="B124" s="1">
        <v>270</v>
      </c>
    </row>
    <row r="125" spans="1:2" ht="15">
      <c r="A125" s="1">
        <v>4245</v>
      </c>
      <c r="B125" s="1">
        <v>110</v>
      </c>
    </row>
    <row r="126" spans="1:2" ht="15">
      <c r="A126" s="1">
        <v>4331</v>
      </c>
      <c r="B126" s="1">
        <v>94</v>
      </c>
    </row>
    <row r="127" spans="1:2" ht="15">
      <c r="A127" s="1">
        <v>4332</v>
      </c>
      <c r="B127" s="1">
        <v>68</v>
      </c>
    </row>
    <row r="128" spans="1:2" ht="15">
      <c r="A128" s="1">
        <v>4335</v>
      </c>
      <c r="B128" s="1">
        <v>28</v>
      </c>
    </row>
    <row r="129" spans="1:2" ht="15">
      <c r="A129" s="1">
        <v>4341</v>
      </c>
      <c r="B129" s="1">
        <v>200</v>
      </c>
    </row>
    <row r="130" spans="1:2" ht="15">
      <c r="A130" s="1">
        <v>4342</v>
      </c>
      <c r="B130" s="1">
        <v>145</v>
      </c>
    </row>
    <row r="131" spans="1:2" ht="15">
      <c r="A131" s="1">
        <v>4345</v>
      </c>
      <c r="B131" s="1">
        <v>60</v>
      </c>
    </row>
    <row r="132" spans="1:2" ht="15">
      <c r="A132" s="1">
        <v>4431</v>
      </c>
      <c r="B132" s="1">
        <v>42</v>
      </c>
    </row>
    <row r="133" spans="1:2" ht="15">
      <c r="A133" s="1">
        <v>4432</v>
      </c>
      <c r="B133" s="1">
        <v>30</v>
      </c>
    </row>
    <row r="134" spans="1:2" ht="15">
      <c r="A134" s="1">
        <v>4435</v>
      </c>
      <c r="B134" s="1">
        <v>13</v>
      </c>
    </row>
    <row r="135" spans="1:2" ht="15">
      <c r="A135" s="1">
        <v>4441</v>
      </c>
      <c r="B135" s="1">
        <v>90</v>
      </c>
    </row>
    <row r="136" spans="1:2" ht="15">
      <c r="A136" s="1">
        <v>4442</v>
      </c>
      <c r="B136" s="1">
        <v>65</v>
      </c>
    </row>
    <row r="137" spans="1:2" ht="15">
      <c r="A137" s="1">
        <v>4445</v>
      </c>
      <c r="B137" s="1">
        <v>27</v>
      </c>
    </row>
    <row r="138" spans="1:2" ht="15">
      <c r="A138" s="1">
        <v>4531</v>
      </c>
      <c r="B138" s="1">
        <v>32</v>
      </c>
    </row>
    <row r="139" spans="1:2" ht="15">
      <c r="A139" s="1">
        <v>4532</v>
      </c>
      <c r="B139" s="1">
        <v>25</v>
      </c>
    </row>
    <row r="140" spans="1:2" ht="15">
      <c r="A140" s="1">
        <v>4535</v>
      </c>
      <c r="B140" s="1">
        <v>10</v>
      </c>
    </row>
    <row r="141" spans="1:2" ht="15">
      <c r="A141" s="1">
        <v>4541</v>
      </c>
      <c r="B141" s="1">
        <v>70</v>
      </c>
    </row>
    <row r="142" spans="1:2" ht="15">
      <c r="A142" s="1">
        <v>4542</v>
      </c>
      <c r="B142" s="1">
        <v>50</v>
      </c>
    </row>
    <row r="143" spans="1:2" ht="15">
      <c r="A143" s="1">
        <v>4545</v>
      </c>
      <c r="B143" s="1">
        <v>21</v>
      </c>
    </row>
    <row r="144" spans="1:2" ht="15">
      <c r="A144" s="1">
        <v>4631</v>
      </c>
      <c r="B144" s="1">
        <v>20</v>
      </c>
    </row>
    <row r="145" spans="1:2" ht="15">
      <c r="A145" s="1">
        <v>4632</v>
      </c>
      <c r="B145" s="1">
        <v>14</v>
      </c>
    </row>
    <row r="146" spans="1:2" ht="15">
      <c r="A146" s="1">
        <v>4635</v>
      </c>
      <c r="B146" s="1">
        <v>6</v>
      </c>
    </row>
    <row r="147" spans="1:2" ht="15">
      <c r="A147" s="1">
        <v>4641</v>
      </c>
      <c r="B147" s="1">
        <v>42</v>
      </c>
    </row>
    <row r="148" spans="1:2" ht="15">
      <c r="A148" s="1">
        <v>4642</v>
      </c>
      <c r="B148" s="1">
        <v>30</v>
      </c>
    </row>
    <row r="149" spans="1:2" ht="15">
      <c r="A149" s="1">
        <v>4645</v>
      </c>
      <c r="B149" s="1">
        <v>13</v>
      </c>
    </row>
    <row r="150" spans="1:2" ht="15">
      <c r="A150" s="1">
        <v>4731</v>
      </c>
      <c r="B150" s="1">
        <v>12</v>
      </c>
    </row>
    <row r="151" spans="1:2" ht="15">
      <c r="A151" s="1">
        <v>4732</v>
      </c>
      <c r="B151" s="1">
        <v>8.5</v>
      </c>
    </row>
    <row r="152" spans="1:2" ht="15">
      <c r="A152" s="1">
        <v>4735</v>
      </c>
      <c r="B152" s="1">
        <v>3.5</v>
      </c>
    </row>
    <row r="153" spans="1:2" ht="15">
      <c r="A153" s="1">
        <v>4741</v>
      </c>
      <c r="B153" s="1">
        <v>25</v>
      </c>
    </row>
    <row r="154" spans="1:2" ht="15">
      <c r="A154" s="1">
        <v>4742</v>
      </c>
      <c r="B154" s="1">
        <v>18</v>
      </c>
    </row>
    <row r="155" spans="1:2" ht="15">
      <c r="A155" s="1">
        <v>4745</v>
      </c>
      <c r="B155" s="1">
        <v>7.5</v>
      </c>
    </row>
    <row r="156" spans="1:2" ht="15">
      <c r="A156" s="1">
        <v>5131</v>
      </c>
      <c r="B156" s="1">
        <v>1100</v>
      </c>
    </row>
    <row r="157" spans="1:2" ht="15">
      <c r="A157" s="1">
        <v>5132</v>
      </c>
      <c r="B157" s="1">
        <v>400</v>
      </c>
    </row>
    <row r="158" spans="1:2" ht="15">
      <c r="A158" s="1">
        <v>5135</v>
      </c>
      <c r="B158" s="1">
        <v>75</v>
      </c>
    </row>
    <row r="159" spans="1:2" ht="15">
      <c r="A159" s="1">
        <v>5141</v>
      </c>
      <c r="B159" s="1">
        <v>2000</v>
      </c>
    </row>
    <row r="160" spans="1:2" ht="15">
      <c r="A160" s="1">
        <v>5142</v>
      </c>
      <c r="B160" s="1">
        <v>700</v>
      </c>
    </row>
    <row r="161" spans="1:2" ht="15">
      <c r="A161" s="1">
        <v>5145</v>
      </c>
      <c r="B161" s="1">
        <v>160</v>
      </c>
    </row>
    <row r="162" spans="1:2" ht="15">
      <c r="A162" s="1">
        <v>5231</v>
      </c>
      <c r="B162" s="1">
        <v>740</v>
      </c>
    </row>
    <row r="163" spans="1:2" ht="15">
      <c r="A163" s="1">
        <v>5232</v>
      </c>
      <c r="B163" s="1">
        <v>270</v>
      </c>
    </row>
    <row r="164" spans="1:2" ht="15">
      <c r="A164" s="1">
        <v>5235</v>
      </c>
      <c r="B164" s="1">
        <v>51</v>
      </c>
    </row>
    <row r="165" spans="1:2" ht="15">
      <c r="A165" s="1">
        <v>5241</v>
      </c>
      <c r="B165" s="1">
        <v>1300</v>
      </c>
    </row>
    <row r="166" spans="1:2" ht="15">
      <c r="A166" s="1">
        <v>5242</v>
      </c>
      <c r="B166" s="1">
        <v>470</v>
      </c>
    </row>
    <row r="167" spans="1:2" ht="15">
      <c r="A167" s="1">
        <v>5245</v>
      </c>
      <c r="B167" s="1">
        <v>110</v>
      </c>
    </row>
    <row r="168" spans="1:2" ht="15">
      <c r="A168" s="1">
        <v>5331</v>
      </c>
      <c r="B168" s="1">
        <v>440</v>
      </c>
    </row>
    <row r="169" spans="1:2" ht="15">
      <c r="A169" s="1">
        <v>5332</v>
      </c>
      <c r="B169" s="1">
        <v>160</v>
      </c>
    </row>
    <row r="170" spans="1:2" ht="15">
      <c r="A170" s="1">
        <v>5335</v>
      </c>
      <c r="B170" s="1">
        <v>30</v>
      </c>
    </row>
    <row r="171" spans="1:2" ht="15">
      <c r="A171" s="1">
        <v>5341</v>
      </c>
      <c r="B171" s="1">
        <v>800</v>
      </c>
    </row>
    <row r="172" spans="1:2" ht="15">
      <c r="A172" s="1">
        <v>5342</v>
      </c>
      <c r="B172" s="1">
        <v>280</v>
      </c>
    </row>
    <row r="173" spans="1:2" ht="15">
      <c r="A173" s="1">
        <v>5345</v>
      </c>
      <c r="B173" s="1">
        <v>64</v>
      </c>
    </row>
    <row r="174" spans="1:2" ht="15">
      <c r="A174" s="1">
        <v>5431</v>
      </c>
      <c r="B174" s="1">
        <v>200</v>
      </c>
    </row>
    <row r="175" spans="1:2" ht="15">
      <c r="A175" s="1">
        <v>5432</v>
      </c>
      <c r="B175" s="1">
        <v>72</v>
      </c>
    </row>
    <row r="176" spans="1:2" ht="15">
      <c r="A176" s="1">
        <v>5435</v>
      </c>
      <c r="B176" s="1">
        <v>13</v>
      </c>
    </row>
    <row r="177" spans="1:2" ht="15">
      <c r="A177" s="1">
        <v>5441</v>
      </c>
      <c r="B177" s="1">
        <v>360</v>
      </c>
    </row>
    <row r="178" spans="1:2" ht="15">
      <c r="A178" s="1">
        <v>5442</v>
      </c>
      <c r="B178" s="1">
        <v>120</v>
      </c>
    </row>
    <row r="179" spans="1:2" ht="15">
      <c r="A179" s="1">
        <v>5445</v>
      </c>
      <c r="B179" s="1">
        <v>28</v>
      </c>
    </row>
    <row r="180" spans="1:2" ht="15">
      <c r="A180" s="1">
        <v>5531</v>
      </c>
      <c r="B180" s="1">
        <v>200</v>
      </c>
    </row>
    <row r="181" spans="1:2" ht="15">
      <c r="A181" s="1">
        <v>5532</v>
      </c>
      <c r="B181" s="1">
        <v>72</v>
      </c>
    </row>
    <row r="182" spans="1:2" ht="15">
      <c r="A182" s="1">
        <v>5535</v>
      </c>
      <c r="B182" s="1">
        <v>13</v>
      </c>
    </row>
    <row r="183" spans="1:2" ht="15">
      <c r="A183" s="1">
        <v>5541</v>
      </c>
      <c r="B183" s="1">
        <v>360</v>
      </c>
    </row>
    <row r="184" spans="1:2" ht="15">
      <c r="A184" s="1">
        <v>5542</v>
      </c>
      <c r="B184" s="1">
        <v>120</v>
      </c>
    </row>
    <row r="185" spans="1:2" ht="15">
      <c r="A185" s="1">
        <v>5545</v>
      </c>
      <c r="B185" s="1">
        <v>28</v>
      </c>
    </row>
    <row r="186" spans="1:2" ht="15">
      <c r="A186" s="1">
        <v>5631</v>
      </c>
      <c r="B186" s="1">
        <v>88</v>
      </c>
    </row>
    <row r="187" spans="1:2" ht="15">
      <c r="A187" s="1">
        <v>5632</v>
      </c>
      <c r="B187" s="1">
        <v>32</v>
      </c>
    </row>
    <row r="188" spans="1:2" ht="15">
      <c r="A188" s="1">
        <v>5635</v>
      </c>
      <c r="B188" s="1">
        <v>6</v>
      </c>
    </row>
    <row r="189" spans="1:2" ht="15">
      <c r="A189" s="1">
        <v>5641</v>
      </c>
      <c r="B189" s="1">
        <v>160</v>
      </c>
    </row>
    <row r="190" spans="1:2" ht="15">
      <c r="A190" s="1">
        <v>5642</v>
      </c>
      <c r="B190" s="1">
        <v>56</v>
      </c>
    </row>
    <row r="191" spans="1:2" ht="15">
      <c r="A191" s="1">
        <v>5645</v>
      </c>
      <c r="B191" s="1">
        <v>13</v>
      </c>
    </row>
    <row r="192" spans="1:2" ht="15">
      <c r="A192" s="1">
        <v>6131</v>
      </c>
      <c r="B192" s="1">
        <v>300</v>
      </c>
    </row>
    <row r="193" spans="1:2" ht="15">
      <c r="A193" s="1">
        <v>6132</v>
      </c>
      <c r="B193" s="1">
        <v>200</v>
      </c>
    </row>
    <row r="194" spans="1:2" ht="15">
      <c r="A194" s="1">
        <v>6135</v>
      </c>
      <c r="B194" s="1">
        <v>85</v>
      </c>
    </row>
    <row r="195" spans="1:2" ht="15">
      <c r="A195" s="1">
        <v>6141</v>
      </c>
      <c r="B195" s="1">
        <v>750</v>
      </c>
    </row>
    <row r="196" spans="1:2" ht="15">
      <c r="A196" s="1">
        <v>6142</v>
      </c>
      <c r="B196" s="1">
        <v>500</v>
      </c>
    </row>
    <row r="197" spans="1:2" ht="15">
      <c r="A197" s="1">
        <v>6145</v>
      </c>
      <c r="B197" s="1">
        <v>225</v>
      </c>
    </row>
    <row r="198" spans="1:2" ht="15">
      <c r="A198" s="1">
        <v>6231</v>
      </c>
      <c r="B198" s="1">
        <v>210</v>
      </c>
    </row>
    <row r="199" spans="1:2" ht="15">
      <c r="A199" s="1">
        <v>6232</v>
      </c>
      <c r="B199" s="1">
        <v>140</v>
      </c>
    </row>
    <row r="200" spans="1:2" ht="15">
      <c r="A200" s="1">
        <v>6235</v>
      </c>
      <c r="B200" s="1">
        <v>60</v>
      </c>
    </row>
    <row r="201" spans="1:2" ht="15">
      <c r="A201" s="1">
        <v>6241</v>
      </c>
      <c r="B201" s="1">
        <v>525</v>
      </c>
    </row>
    <row r="202" spans="1:2" ht="15">
      <c r="A202" s="1">
        <v>6242</v>
      </c>
      <c r="B202" s="1">
        <v>350</v>
      </c>
    </row>
    <row r="203" spans="1:2" ht="15">
      <c r="A203" s="1">
        <v>6245</v>
      </c>
      <c r="B203" s="1">
        <v>160</v>
      </c>
    </row>
    <row r="204" spans="1:2" ht="15">
      <c r="A204" s="1">
        <v>6331</v>
      </c>
      <c r="B204" s="1">
        <v>75</v>
      </c>
    </row>
    <row r="205" spans="1:2" ht="15">
      <c r="A205" s="1">
        <v>6332</v>
      </c>
      <c r="B205" s="1">
        <v>50</v>
      </c>
    </row>
    <row r="206" spans="1:2" ht="15">
      <c r="A206" s="1">
        <v>6335</v>
      </c>
      <c r="B206" s="1">
        <v>21</v>
      </c>
    </row>
    <row r="207" spans="1:2" ht="15">
      <c r="A207" s="1">
        <v>6341</v>
      </c>
      <c r="B207" s="1">
        <v>190</v>
      </c>
    </row>
    <row r="208" spans="1:2" ht="15">
      <c r="A208" s="1">
        <v>6342</v>
      </c>
      <c r="B208" s="1">
        <v>125</v>
      </c>
    </row>
    <row r="209" spans="1:2" ht="15">
      <c r="A209" s="1">
        <v>6345</v>
      </c>
      <c r="B209" s="1">
        <v>56</v>
      </c>
    </row>
    <row r="210" spans="1:2" ht="15">
      <c r="A210" s="1">
        <v>6431</v>
      </c>
      <c r="B210" s="1">
        <v>42</v>
      </c>
    </row>
    <row r="211" spans="1:2" ht="15">
      <c r="A211" s="1">
        <v>6432</v>
      </c>
      <c r="B211" s="1">
        <v>28</v>
      </c>
    </row>
    <row r="212" spans="1:2" ht="15">
      <c r="A212" s="1">
        <v>6435</v>
      </c>
      <c r="B212" s="1">
        <v>12</v>
      </c>
    </row>
    <row r="213" spans="1:2" ht="15">
      <c r="A213" s="1">
        <v>6441</v>
      </c>
      <c r="B213" s="1">
        <v>105</v>
      </c>
    </row>
    <row r="214" spans="1:2" ht="15">
      <c r="A214" s="1">
        <v>6442</v>
      </c>
      <c r="B214" s="1">
        <v>70</v>
      </c>
    </row>
    <row r="215" spans="1:2" ht="15">
      <c r="A215" s="1">
        <v>6445</v>
      </c>
      <c r="B215" s="1">
        <v>32</v>
      </c>
    </row>
    <row r="216" spans="1:2" ht="15">
      <c r="A216" s="1">
        <v>6531</v>
      </c>
      <c r="B216" s="1">
        <v>36</v>
      </c>
    </row>
    <row r="217" spans="1:2" ht="15">
      <c r="A217" s="1">
        <v>6532</v>
      </c>
      <c r="B217" s="1">
        <v>24</v>
      </c>
    </row>
    <row r="218" spans="1:2" ht="15">
      <c r="A218" s="1">
        <v>6535</v>
      </c>
      <c r="B218" s="1">
        <v>10</v>
      </c>
    </row>
    <row r="219" spans="1:2" ht="15">
      <c r="A219" s="1">
        <v>6541</v>
      </c>
      <c r="B219" s="1">
        <v>90</v>
      </c>
    </row>
    <row r="220" spans="1:2" ht="15">
      <c r="A220" s="1">
        <v>6542</v>
      </c>
      <c r="B220" s="1">
        <v>60</v>
      </c>
    </row>
    <row r="221" spans="1:2" ht="15">
      <c r="A221" s="1">
        <v>6545</v>
      </c>
      <c r="B221" s="1">
        <v>27</v>
      </c>
    </row>
    <row r="222" spans="1:2" ht="15">
      <c r="A222" s="1">
        <v>6631</v>
      </c>
      <c r="B222" s="1">
        <v>27</v>
      </c>
    </row>
    <row r="223" spans="1:2" ht="15">
      <c r="A223" s="1">
        <v>6632</v>
      </c>
      <c r="B223" s="1">
        <v>18</v>
      </c>
    </row>
    <row r="224" spans="1:2" ht="15">
      <c r="A224" s="1">
        <v>6635</v>
      </c>
      <c r="B224" s="1">
        <v>7.7</v>
      </c>
    </row>
    <row r="225" spans="1:2" ht="15">
      <c r="A225" s="1">
        <v>6641</v>
      </c>
      <c r="B225" s="1">
        <v>68</v>
      </c>
    </row>
    <row r="226" spans="1:2" ht="15">
      <c r="A226" s="1">
        <v>6642</v>
      </c>
      <c r="B226" s="1">
        <v>45</v>
      </c>
    </row>
    <row r="227" spans="1:2" ht="15">
      <c r="A227" s="1">
        <v>6645</v>
      </c>
      <c r="B227" s="1">
        <v>20</v>
      </c>
    </row>
    <row r="228" spans="1:2" ht="15">
      <c r="A228" s="1">
        <v>8131</v>
      </c>
      <c r="B228" s="1">
        <v>460</v>
      </c>
    </row>
    <row r="229" spans="1:2" ht="15">
      <c r="A229" s="1">
        <v>8132</v>
      </c>
      <c r="B229" s="1">
        <v>325</v>
      </c>
    </row>
    <row r="230" spans="1:2" ht="15">
      <c r="A230" s="1">
        <v>8135</v>
      </c>
      <c r="B230" s="1">
        <v>115</v>
      </c>
    </row>
    <row r="231" spans="1:2" ht="15">
      <c r="A231" s="1">
        <v>8141</v>
      </c>
      <c r="B231" s="1">
        <v>1000</v>
      </c>
    </row>
    <row r="232" spans="1:2" ht="15">
      <c r="A232" s="1">
        <v>8142</v>
      </c>
      <c r="B232" s="1">
        <v>700</v>
      </c>
    </row>
    <row r="233" spans="1:2" ht="15">
      <c r="A233" s="1">
        <v>8145</v>
      </c>
      <c r="B233" s="1">
        <v>250</v>
      </c>
    </row>
    <row r="234" spans="1:2" ht="15">
      <c r="A234" s="1">
        <v>8231</v>
      </c>
      <c r="B234" s="1">
        <v>345</v>
      </c>
    </row>
    <row r="235" spans="1:2" ht="15">
      <c r="A235" s="1">
        <v>8232</v>
      </c>
      <c r="B235" s="1">
        <v>245</v>
      </c>
    </row>
    <row r="236" spans="1:2" ht="15">
      <c r="A236" s="1">
        <v>8235</v>
      </c>
      <c r="B236" s="1">
        <v>86</v>
      </c>
    </row>
    <row r="237" spans="1:2" ht="15">
      <c r="A237" s="1">
        <v>8241</v>
      </c>
      <c r="B237" s="1">
        <v>750</v>
      </c>
    </row>
    <row r="238" spans="1:2" ht="15">
      <c r="A238" s="1">
        <v>8242</v>
      </c>
      <c r="B238" s="1">
        <v>525</v>
      </c>
    </row>
    <row r="239" spans="1:2" ht="15">
      <c r="A239" s="1">
        <v>8245</v>
      </c>
      <c r="B239" s="1">
        <v>190</v>
      </c>
    </row>
    <row r="240" spans="1:2" ht="15">
      <c r="A240" s="1">
        <v>8331</v>
      </c>
      <c r="B240" s="1">
        <v>175</v>
      </c>
    </row>
    <row r="241" spans="1:2" ht="15">
      <c r="A241" s="1">
        <v>8332</v>
      </c>
      <c r="B241" s="1">
        <v>120</v>
      </c>
    </row>
    <row r="242" spans="1:2" ht="15">
      <c r="A242" s="1">
        <v>8335</v>
      </c>
      <c r="B242" s="1">
        <v>43</v>
      </c>
    </row>
    <row r="243" spans="1:2" ht="15">
      <c r="A243" s="1">
        <v>8341</v>
      </c>
      <c r="B243" s="1">
        <v>375</v>
      </c>
    </row>
    <row r="244" spans="1:2" ht="15">
      <c r="A244" s="1">
        <v>8342</v>
      </c>
      <c r="B244" s="1">
        <v>265</v>
      </c>
    </row>
    <row r="245" spans="1:2" ht="15">
      <c r="A245" s="1">
        <v>8345</v>
      </c>
      <c r="B245" s="1">
        <v>94</v>
      </c>
    </row>
    <row r="246" spans="1:2" ht="15">
      <c r="A246" s="1">
        <v>8431</v>
      </c>
      <c r="B246" s="1">
        <v>69</v>
      </c>
    </row>
    <row r="247" spans="1:2" ht="15">
      <c r="A247" s="1">
        <v>8432</v>
      </c>
      <c r="B247" s="1">
        <v>49</v>
      </c>
    </row>
    <row r="248" spans="1:2" ht="15">
      <c r="A248" s="1">
        <v>8435</v>
      </c>
      <c r="B248" s="1">
        <v>17</v>
      </c>
    </row>
    <row r="249" spans="1:2" ht="15">
      <c r="A249" s="1">
        <v>8441</v>
      </c>
      <c r="B249" s="1">
        <v>150</v>
      </c>
    </row>
    <row r="250" spans="1:2" ht="15">
      <c r="A250" s="1">
        <v>8442</v>
      </c>
      <c r="B250" s="1">
        <v>105</v>
      </c>
    </row>
    <row r="251" spans="1:2" ht="15">
      <c r="A251" s="1">
        <v>8445</v>
      </c>
      <c r="B251" s="1">
        <v>38</v>
      </c>
    </row>
    <row r="252" spans="1:2" ht="15">
      <c r="A252" s="1">
        <v>8531</v>
      </c>
      <c r="B252" s="1">
        <v>46</v>
      </c>
    </row>
    <row r="253" spans="1:2" ht="15">
      <c r="A253" s="1">
        <v>8532</v>
      </c>
      <c r="B253" s="1">
        <v>33</v>
      </c>
    </row>
    <row r="254" spans="1:2" ht="15">
      <c r="A254" s="1">
        <v>8535</v>
      </c>
      <c r="B254" s="1">
        <v>12</v>
      </c>
    </row>
    <row r="255" spans="1:2" ht="15">
      <c r="A255" s="1">
        <v>8541</v>
      </c>
      <c r="B255" s="1">
        <v>100</v>
      </c>
    </row>
    <row r="256" spans="1:2" ht="15">
      <c r="A256" s="1">
        <v>8542</v>
      </c>
      <c r="B256" s="1">
        <v>70</v>
      </c>
    </row>
    <row r="257" spans="1:2" ht="15">
      <c r="A257" s="1">
        <v>8545</v>
      </c>
      <c r="B257" s="1">
        <v>25</v>
      </c>
    </row>
    <row r="258" spans="1:2" ht="15">
      <c r="A258" s="1">
        <v>8631</v>
      </c>
      <c r="B258" s="1">
        <v>21</v>
      </c>
    </row>
    <row r="259" spans="1:2" ht="15">
      <c r="A259" s="1">
        <v>8632</v>
      </c>
      <c r="B259" s="1">
        <v>15</v>
      </c>
    </row>
    <row r="260" spans="1:2" ht="15">
      <c r="A260" s="1">
        <v>8635</v>
      </c>
      <c r="B260" s="1">
        <v>5</v>
      </c>
    </row>
    <row r="261" spans="1:2" ht="15">
      <c r="A261" s="1">
        <v>8641</v>
      </c>
      <c r="B261" s="1">
        <v>45</v>
      </c>
    </row>
    <row r="262" spans="1:2" ht="15">
      <c r="A262" s="1">
        <v>8642</v>
      </c>
      <c r="B262" s="1">
        <v>32</v>
      </c>
    </row>
    <row r="263" spans="1:2" ht="15">
      <c r="A263" s="1">
        <v>8645</v>
      </c>
      <c r="B263" s="1">
        <v>11</v>
      </c>
    </row>
    <row r="264" spans="1:2" ht="15">
      <c r="A264" s="1">
        <v>8731</v>
      </c>
      <c r="B264" s="1">
        <v>14</v>
      </c>
    </row>
    <row r="265" spans="1:2" ht="15">
      <c r="A265" s="1">
        <v>8732</v>
      </c>
      <c r="B265" s="1">
        <v>10</v>
      </c>
    </row>
    <row r="266" spans="1:2" ht="15">
      <c r="A266" s="1">
        <v>8735</v>
      </c>
      <c r="B266" s="1">
        <v>3.5</v>
      </c>
    </row>
    <row r="267" spans="1:2" ht="15">
      <c r="A267" s="1">
        <v>8741</v>
      </c>
      <c r="B267" s="1">
        <v>30</v>
      </c>
    </row>
    <row r="268" spans="1:2" ht="15">
      <c r="A268" s="1">
        <v>8742</v>
      </c>
      <c r="B268" s="1">
        <v>21</v>
      </c>
    </row>
    <row r="269" spans="1:2" ht="15">
      <c r="A269" s="1">
        <v>8745</v>
      </c>
      <c r="B269" s="1">
        <v>7.5</v>
      </c>
    </row>
    <row r="270" spans="1:2" ht="15">
      <c r="A270" s="1">
        <v>9131</v>
      </c>
      <c r="B270" s="1">
        <v>370</v>
      </c>
    </row>
    <row r="271" spans="1:2" ht="15">
      <c r="A271" s="1">
        <v>9132</v>
      </c>
      <c r="B271" s="1">
        <v>215</v>
      </c>
    </row>
    <row r="272" spans="1:2" ht="15">
      <c r="A272" s="1">
        <v>9135</v>
      </c>
      <c r="B272" s="1">
        <v>135</v>
      </c>
    </row>
    <row r="273" spans="1:2" ht="15">
      <c r="A273" s="1">
        <v>9139</v>
      </c>
      <c r="B273" s="1">
        <v>45</v>
      </c>
    </row>
    <row r="274" spans="1:2" ht="15">
      <c r="A274" s="1">
        <v>9141</v>
      </c>
      <c r="B274" s="1">
        <v>660</v>
      </c>
    </row>
    <row r="275" spans="1:2" ht="15">
      <c r="A275" s="1">
        <v>9142</v>
      </c>
      <c r="B275" s="1">
        <v>380</v>
      </c>
    </row>
    <row r="276" spans="1:2" ht="15">
      <c r="A276" s="1">
        <v>9145</v>
      </c>
      <c r="B276" s="1">
        <v>240</v>
      </c>
    </row>
    <row r="277" spans="1:2" ht="15">
      <c r="A277" s="1">
        <v>9149</v>
      </c>
      <c r="B277" s="1">
        <v>80</v>
      </c>
    </row>
    <row r="278" spans="1:2" ht="15">
      <c r="A278" s="1">
        <v>9231</v>
      </c>
      <c r="B278" s="1">
        <v>280</v>
      </c>
    </row>
    <row r="279" spans="1:2" ht="15">
      <c r="A279" s="1">
        <v>9232</v>
      </c>
      <c r="B279" s="1">
        <v>162</v>
      </c>
    </row>
    <row r="280" spans="1:2" ht="15">
      <c r="A280" s="1">
        <v>9235</v>
      </c>
      <c r="B280" s="1">
        <v>100</v>
      </c>
    </row>
    <row r="281" spans="1:2" ht="15">
      <c r="A281" s="1">
        <v>9239</v>
      </c>
      <c r="B281" s="1">
        <v>34</v>
      </c>
    </row>
    <row r="282" spans="1:2" ht="15">
      <c r="A282" s="1">
        <v>9241</v>
      </c>
      <c r="B282" s="1">
        <v>500</v>
      </c>
    </row>
    <row r="283" spans="1:2" ht="15">
      <c r="A283" s="1">
        <v>9242</v>
      </c>
      <c r="B283" s="1">
        <v>285</v>
      </c>
    </row>
    <row r="284" spans="1:2" ht="15">
      <c r="A284" s="1">
        <v>9245</v>
      </c>
      <c r="B284" s="1">
        <v>180</v>
      </c>
    </row>
    <row r="285" spans="1:2" ht="15">
      <c r="A285" s="1">
        <v>9249</v>
      </c>
      <c r="B285" s="1">
        <v>60</v>
      </c>
    </row>
    <row r="286" spans="1:2" ht="15">
      <c r="A286" s="1">
        <v>9331</v>
      </c>
      <c r="B286" s="1">
        <v>140</v>
      </c>
    </row>
    <row r="287" spans="1:2" ht="15">
      <c r="A287" s="1">
        <v>9332</v>
      </c>
      <c r="B287" s="1">
        <v>82</v>
      </c>
    </row>
    <row r="288" spans="1:2" ht="15">
      <c r="A288" s="1">
        <v>9335</v>
      </c>
      <c r="B288" s="1">
        <v>50</v>
      </c>
    </row>
    <row r="289" spans="1:2" ht="15">
      <c r="A289" s="1">
        <v>9339</v>
      </c>
      <c r="B289" s="1">
        <v>17</v>
      </c>
    </row>
    <row r="290" spans="1:2" ht="15">
      <c r="A290" s="1">
        <v>9341</v>
      </c>
      <c r="B290" s="1">
        <v>250</v>
      </c>
    </row>
    <row r="291" spans="1:2" ht="15">
      <c r="A291" s="1">
        <v>9342</v>
      </c>
      <c r="B291" s="1">
        <v>145</v>
      </c>
    </row>
    <row r="292" spans="1:2" ht="15">
      <c r="A292" s="1">
        <v>9345</v>
      </c>
      <c r="B292" s="1">
        <v>90</v>
      </c>
    </row>
    <row r="293" spans="1:2" ht="15">
      <c r="A293" s="1">
        <v>9349</v>
      </c>
      <c r="B293" s="1">
        <v>30</v>
      </c>
    </row>
    <row r="294" spans="1:2" ht="15">
      <c r="A294" s="1">
        <v>9431</v>
      </c>
      <c r="B294" s="1">
        <v>74</v>
      </c>
    </row>
    <row r="295" spans="1:2" ht="15">
      <c r="A295" s="1">
        <v>9432</v>
      </c>
      <c r="B295" s="1">
        <v>43</v>
      </c>
    </row>
    <row r="296" spans="1:2" ht="15">
      <c r="A296" s="1">
        <v>9435</v>
      </c>
      <c r="B296" s="1">
        <v>27</v>
      </c>
    </row>
    <row r="297" spans="1:2" ht="15">
      <c r="A297" s="1">
        <v>9439</v>
      </c>
      <c r="B297" s="1">
        <v>9</v>
      </c>
    </row>
    <row r="298" spans="1:2" ht="15">
      <c r="A298" s="1">
        <v>9441</v>
      </c>
      <c r="B298" s="1">
        <v>130</v>
      </c>
    </row>
    <row r="299" spans="1:2" ht="15">
      <c r="A299" s="1">
        <v>9442</v>
      </c>
      <c r="B299" s="1">
        <v>76</v>
      </c>
    </row>
    <row r="300" spans="1:2" ht="15">
      <c r="A300" s="1">
        <v>9445</v>
      </c>
      <c r="B300" s="1">
        <v>48</v>
      </c>
    </row>
    <row r="301" spans="1:2" ht="15">
      <c r="A301" s="1">
        <v>9449</v>
      </c>
      <c r="B301" s="1">
        <v>16</v>
      </c>
    </row>
    <row r="302" spans="1:2" ht="15">
      <c r="A302" s="1">
        <v>9531</v>
      </c>
      <c r="B302" s="1">
        <v>37</v>
      </c>
    </row>
    <row r="303" spans="1:2" ht="15">
      <c r="A303" s="1">
        <v>9532</v>
      </c>
      <c r="B303" s="1">
        <v>22</v>
      </c>
    </row>
    <row r="304" spans="1:2" ht="15">
      <c r="A304" s="1">
        <v>9535</v>
      </c>
      <c r="B304" s="1">
        <v>14</v>
      </c>
    </row>
    <row r="305" spans="1:2" ht="15">
      <c r="A305" s="1">
        <v>9539</v>
      </c>
      <c r="B305" s="1">
        <v>4.5</v>
      </c>
    </row>
    <row r="306" spans="1:2" ht="15">
      <c r="A306" s="1">
        <v>9541</v>
      </c>
      <c r="B306" s="1">
        <v>66</v>
      </c>
    </row>
    <row r="307" spans="1:2" ht="15">
      <c r="A307" s="1">
        <v>9542</v>
      </c>
      <c r="B307" s="1">
        <v>38</v>
      </c>
    </row>
    <row r="308" spans="1:2" ht="15">
      <c r="A308" s="1">
        <v>9545</v>
      </c>
      <c r="B308" s="1">
        <v>24</v>
      </c>
    </row>
    <row r="309" spans="1:2" ht="15">
      <c r="A309" s="1">
        <v>9549</v>
      </c>
      <c r="B309" s="1">
        <v>8</v>
      </c>
    </row>
    <row r="310" spans="1:2" ht="15">
      <c r="A310" s="1">
        <v>9631</v>
      </c>
      <c r="B310" s="1">
        <v>17</v>
      </c>
    </row>
    <row r="311" spans="1:2" ht="15">
      <c r="A311" s="1">
        <v>9632</v>
      </c>
      <c r="B311" s="1">
        <v>10</v>
      </c>
    </row>
    <row r="312" spans="1:2" ht="15">
      <c r="A312" s="1">
        <v>9635</v>
      </c>
      <c r="B312" s="1">
        <v>6</v>
      </c>
    </row>
    <row r="313" spans="1:2" ht="15">
      <c r="A313" s="1">
        <v>9639</v>
      </c>
      <c r="B313" s="1">
        <v>2</v>
      </c>
    </row>
    <row r="314" spans="1:2" ht="15">
      <c r="A314" s="1">
        <v>9641</v>
      </c>
      <c r="B314" s="1">
        <v>30</v>
      </c>
    </row>
    <row r="315" spans="1:2" ht="15">
      <c r="A315" s="1">
        <v>9642</v>
      </c>
      <c r="B315" s="1">
        <v>17</v>
      </c>
    </row>
    <row r="316" spans="1:2" ht="15">
      <c r="A316" s="1">
        <v>9645</v>
      </c>
      <c r="B316" s="1">
        <v>11</v>
      </c>
    </row>
    <row r="317" spans="1:2" ht="15">
      <c r="A317" s="1">
        <v>9649</v>
      </c>
      <c r="B317" s="1">
        <v>3.6</v>
      </c>
    </row>
    <row r="318" spans="1:2" ht="15">
      <c r="A318" s="1">
        <v>11131</v>
      </c>
      <c r="B318" s="1">
        <v>325</v>
      </c>
    </row>
    <row r="319" spans="1:2" ht="15">
      <c r="A319" s="1">
        <v>11132</v>
      </c>
      <c r="B319" s="1">
        <v>220</v>
      </c>
    </row>
    <row r="320" spans="1:2" ht="15">
      <c r="A320" s="1">
        <v>11135</v>
      </c>
      <c r="B320" s="1">
        <v>150</v>
      </c>
    </row>
    <row r="321" spans="1:2" ht="15">
      <c r="A321" s="1">
        <v>11139</v>
      </c>
      <c r="B321" s="1">
        <v>45</v>
      </c>
    </row>
    <row r="322" spans="1:2" ht="15">
      <c r="A322" s="1">
        <v>11141</v>
      </c>
      <c r="B322" s="1">
        <v>830</v>
      </c>
    </row>
    <row r="323" spans="1:2" ht="15">
      <c r="A323" s="1">
        <v>11142</v>
      </c>
      <c r="B323" s="1">
        <v>580</v>
      </c>
    </row>
    <row r="324" spans="1:2" ht="15">
      <c r="A324" s="1">
        <v>11145</v>
      </c>
      <c r="B324" s="1">
        <v>420</v>
      </c>
    </row>
    <row r="325" spans="1:2" ht="15">
      <c r="A325" s="1">
        <v>11149</v>
      </c>
      <c r="B325" s="1">
        <v>120</v>
      </c>
    </row>
    <row r="326" spans="1:2" ht="15">
      <c r="A326" s="1">
        <v>11231</v>
      </c>
      <c r="B326" s="1">
        <v>245</v>
      </c>
    </row>
    <row r="327" spans="1:2" ht="15">
      <c r="A327" s="1">
        <v>11232</v>
      </c>
      <c r="B327" s="1">
        <v>165</v>
      </c>
    </row>
    <row r="328" spans="1:2" ht="15">
      <c r="A328" s="1">
        <v>11235</v>
      </c>
      <c r="B328" s="1">
        <v>110</v>
      </c>
    </row>
    <row r="329" spans="1:2" ht="15">
      <c r="A329" s="1">
        <v>11239</v>
      </c>
      <c r="B329" s="1">
        <v>34</v>
      </c>
    </row>
    <row r="330" spans="1:2" ht="15">
      <c r="A330" s="1">
        <v>11241</v>
      </c>
      <c r="B330" s="1">
        <v>620</v>
      </c>
    </row>
    <row r="331" spans="1:2" ht="15">
      <c r="A331" s="1">
        <v>11242</v>
      </c>
      <c r="B331" s="1">
        <v>435</v>
      </c>
    </row>
    <row r="332" spans="1:2" ht="15">
      <c r="A332" s="1">
        <v>11245</v>
      </c>
      <c r="B332" s="1">
        <v>315</v>
      </c>
    </row>
    <row r="333" spans="1:2" ht="15">
      <c r="A333" s="1">
        <v>11249</v>
      </c>
      <c r="B333" s="1">
        <v>90</v>
      </c>
    </row>
    <row r="334" spans="1:2" ht="15">
      <c r="A334" s="1">
        <v>11331</v>
      </c>
      <c r="B334" s="1">
        <v>115</v>
      </c>
    </row>
    <row r="335" spans="1:2" ht="15">
      <c r="A335" s="1">
        <v>11332</v>
      </c>
      <c r="B335" s="1">
        <v>77</v>
      </c>
    </row>
    <row r="336" spans="1:2" ht="15">
      <c r="A336" s="1">
        <v>11335</v>
      </c>
      <c r="B336" s="1">
        <v>53</v>
      </c>
    </row>
    <row r="337" spans="1:2" ht="15">
      <c r="A337" s="1">
        <v>11339</v>
      </c>
      <c r="B337" s="1">
        <v>16</v>
      </c>
    </row>
    <row r="338" spans="1:2" ht="15">
      <c r="A338" s="1">
        <v>11341</v>
      </c>
      <c r="B338" s="1">
        <v>290</v>
      </c>
    </row>
    <row r="339" spans="1:2" ht="15">
      <c r="A339" s="1">
        <v>11342</v>
      </c>
      <c r="B339" s="1">
        <v>200</v>
      </c>
    </row>
    <row r="340" spans="1:2" ht="15">
      <c r="A340" s="1">
        <v>11345</v>
      </c>
      <c r="B340" s="1">
        <v>150</v>
      </c>
    </row>
    <row r="341" spans="1:2" ht="15">
      <c r="A341" s="1">
        <v>11349</v>
      </c>
      <c r="B341" s="1">
        <v>42</v>
      </c>
    </row>
    <row r="342" spans="1:2" ht="15">
      <c r="A342" s="1">
        <v>11431</v>
      </c>
      <c r="B342" s="1">
        <v>50</v>
      </c>
    </row>
    <row r="343" spans="1:2" ht="15">
      <c r="A343" s="1">
        <v>11432</v>
      </c>
      <c r="B343" s="1">
        <v>33</v>
      </c>
    </row>
    <row r="344" spans="1:2" ht="15">
      <c r="A344" s="1">
        <v>11435</v>
      </c>
      <c r="B344" s="1">
        <v>23</v>
      </c>
    </row>
    <row r="345" spans="1:2" ht="15">
      <c r="A345" s="1">
        <v>11439</v>
      </c>
      <c r="B345" s="1">
        <v>7</v>
      </c>
    </row>
    <row r="346" spans="1:2" ht="15">
      <c r="A346" s="1">
        <v>11441</v>
      </c>
      <c r="B346" s="1">
        <v>125</v>
      </c>
    </row>
    <row r="347" spans="1:2" ht="15">
      <c r="A347" s="1">
        <v>11442</v>
      </c>
      <c r="B347" s="1">
        <v>87</v>
      </c>
    </row>
    <row r="348" spans="1:2" ht="15">
      <c r="A348" s="1">
        <v>11445</v>
      </c>
      <c r="B348" s="1">
        <v>63</v>
      </c>
    </row>
    <row r="349" spans="1:2" ht="15">
      <c r="A349" s="1">
        <v>11449</v>
      </c>
      <c r="B349" s="1">
        <v>18</v>
      </c>
    </row>
    <row r="350" spans="1:2" ht="15">
      <c r="A350" s="1">
        <v>11531</v>
      </c>
      <c r="B350" s="1">
        <v>33</v>
      </c>
    </row>
    <row r="351" spans="1:2" ht="15">
      <c r="A351" s="1">
        <v>11532</v>
      </c>
      <c r="B351" s="1">
        <v>22</v>
      </c>
    </row>
    <row r="352" spans="1:2" ht="15">
      <c r="A352" s="1">
        <v>11535</v>
      </c>
      <c r="B352" s="1">
        <v>15</v>
      </c>
    </row>
    <row r="353" spans="1:2" ht="15">
      <c r="A353" s="1">
        <v>11539</v>
      </c>
      <c r="B353" s="1">
        <v>5</v>
      </c>
    </row>
    <row r="354" spans="1:2" ht="15">
      <c r="A354" s="1">
        <v>11541</v>
      </c>
      <c r="B354" s="1">
        <v>83</v>
      </c>
    </row>
    <row r="355" spans="1:2" ht="15">
      <c r="A355" s="1">
        <v>11542</v>
      </c>
      <c r="B355" s="1">
        <v>58</v>
      </c>
    </row>
    <row r="356" spans="1:2" ht="15">
      <c r="A356" s="1">
        <v>11545</v>
      </c>
      <c r="B356" s="1">
        <v>42</v>
      </c>
    </row>
    <row r="357" spans="1:2" ht="15">
      <c r="A357" s="1">
        <v>11549</v>
      </c>
      <c r="B357" s="1">
        <v>12</v>
      </c>
    </row>
    <row r="358" spans="1:2" ht="15">
      <c r="A358" s="1">
        <v>11631</v>
      </c>
      <c r="B358" s="1">
        <v>15</v>
      </c>
    </row>
    <row r="359" spans="1:2" ht="15">
      <c r="A359" s="1">
        <v>11632</v>
      </c>
      <c r="B359" s="1">
        <v>10</v>
      </c>
    </row>
    <row r="360" spans="1:2" ht="15">
      <c r="A360" s="1">
        <v>11635</v>
      </c>
      <c r="B360" s="1">
        <v>7</v>
      </c>
    </row>
    <row r="361" spans="1:2" ht="15">
      <c r="A361" s="1">
        <v>11639</v>
      </c>
      <c r="B361" s="1">
        <v>2</v>
      </c>
    </row>
    <row r="362" spans="1:2" ht="15">
      <c r="A362" s="1">
        <v>11641</v>
      </c>
      <c r="B362" s="1">
        <v>37</v>
      </c>
    </row>
    <row r="363" spans="1:2" ht="15">
      <c r="A363" s="1">
        <v>11642</v>
      </c>
      <c r="B363" s="1">
        <v>26</v>
      </c>
    </row>
    <row r="364" spans="1:2" ht="15">
      <c r="A364" s="1">
        <v>11645</v>
      </c>
      <c r="B364" s="1">
        <v>19</v>
      </c>
    </row>
    <row r="365" spans="1:2" ht="15">
      <c r="A365" s="1">
        <v>11649</v>
      </c>
      <c r="B365" s="1">
        <v>5</v>
      </c>
    </row>
    <row r="366" spans="1:2" ht="15">
      <c r="A366" s="1">
        <v>11731</v>
      </c>
      <c r="B366" s="1">
        <v>10</v>
      </c>
    </row>
    <row r="367" spans="1:2" ht="15">
      <c r="A367" s="1">
        <v>11732</v>
      </c>
      <c r="B367" s="1">
        <v>7</v>
      </c>
    </row>
    <row r="368" spans="1:2" ht="15">
      <c r="A368" s="1">
        <v>11735</v>
      </c>
      <c r="B368" s="1">
        <v>5</v>
      </c>
    </row>
    <row r="369" spans="1:2" ht="15">
      <c r="A369" s="1">
        <v>11739</v>
      </c>
      <c r="B369" s="1">
        <v>1</v>
      </c>
    </row>
    <row r="370" spans="1:2" ht="15">
      <c r="A370" s="1">
        <v>11741</v>
      </c>
      <c r="B370" s="1">
        <v>25</v>
      </c>
    </row>
    <row r="371" spans="1:2" ht="15">
      <c r="A371" s="1">
        <v>11742</v>
      </c>
      <c r="B371" s="1">
        <v>17</v>
      </c>
    </row>
    <row r="372" spans="1:2" ht="15">
      <c r="A372" s="1">
        <v>11745</v>
      </c>
      <c r="B372" s="1">
        <v>13</v>
      </c>
    </row>
    <row r="373" spans="1:2" ht="15">
      <c r="A373" s="1">
        <v>11749</v>
      </c>
      <c r="B373" s="1">
        <v>4</v>
      </c>
    </row>
    <row r="374" spans="1:2" ht="15">
      <c r="A374" s="1">
        <v>22132</v>
      </c>
      <c r="B374" s="1">
        <v>120</v>
      </c>
    </row>
    <row r="375" spans="1:2" ht="15">
      <c r="A375" s="1">
        <v>22135</v>
      </c>
      <c r="B375" s="1">
        <v>50</v>
      </c>
    </row>
    <row r="376" spans="1:2" ht="15">
      <c r="A376" s="1">
        <v>22139</v>
      </c>
      <c r="B376" s="1">
        <v>2.5</v>
      </c>
    </row>
    <row r="377" spans="1:2" ht="15">
      <c r="A377" s="1">
        <v>22142</v>
      </c>
      <c r="B377" s="1">
        <v>240</v>
      </c>
    </row>
    <row r="378" spans="1:2" ht="15">
      <c r="A378" s="1">
        <v>22145</v>
      </c>
      <c r="B378" s="1">
        <v>95</v>
      </c>
    </row>
    <row r="379" spans="1:2" ht="15">
      <c r="A379" s="1">
        <v>22149</v>
      </c>
      <c r="B379" s="1">
        <v>4.5</v>
      </c>
    </row>
    <row r="380" spans="1:2" ht="15">
      <c r="A380" s="1">
        <v>22232</v>
      </c>
      <c r="B380" s="1">
        <v>90</v>
      </c>
    </row>
    <row r="381" spans="1:2" ht="15">
      <c r="A381" s="1">
        <v>22235</v>
      </c>
      <c r="B381" s="1">
        <v>35</v>
      </c>
    </row>
    <row r="382" spans="1:2" ht="15">
      <c r="A382" s="1">
        <v>22239</v>
      </c>
      <c r="B382" s="1">
        <v>2</v>
      </c>
    </row>
    <row r="383" spans="1:2" ht="15">
      <c r="A383" s="1">
        <v>22242</v>
      </c>
      <c r="B383" s="1">
        <v>180</v>
      </c>
    </row>
    <row r="384" spans="1:2" ht="15">
      <c r="A384" s="1">
        <v>22245</v>
      </c>
      <c r="B384" s="1">
        <v>70</v>
      </c>
    </row>
    <row r="385" spans="1:2" ht="15">
      <c r="A385" s="1">
        <v>22249</v>
      </c>
      <c r="B385" s="1">
        <v>3.5</v>
      </c>
    </row>
    <row r="386" spans="1:2" ht="15">
      <c r="A386" s="1">
        <v>22332</v>
      </c>
      <c r="B386" s="1">
        <v>45</v>
      </c>
    </row>
    <row r="387" spans="1:2" ht="15">
      <c r="A387" s="1">
        <v>22335</v>
      </c>
      <c r="B387" s="1">
        <v>20</v>
      </c>
    </row>
    <row r="388" spans="1:2" ht="15">
      <c r="A388" s="1">
        <v>22339</v>
      </c>
      <c r="B388" s="1">
        <v>1</v>
      </c>
    </row>
    <row r="389" spans="1:2" ht="15">
      <c r="A389" s="1">
        <v>22342</v>
      </c>
      <c r="B389" s="1">
        <v>90</v>
      </c>
    </row>
    <row r="390" spans="1:2" ht="15">
      <c r="A390" s="1">
        <v>22345</v>
      </c>
      <c r="B390" s="1">
        <v>35</v>
      </c>
    </row>
    <row r="391" spans="1:2" ht="15">
      <c r="A391" s="1">
        <v>22349</v>
      </c>
      <c r="B391" s="1">
        <v>1.8</v>
      </c>
    </row>
    <row r="392" spans="1:2" ht="15">
      <c r="A392" s="1">
        <v>22432</v>
      </c>
      <c r="B392" s="1">
        <v>20</v>
      </c>
    </row>
    <row r="393" spans="1:2" ht="15">
      <c r="A393" s="1">
        <v>22435</v>
      </c>
      <c r="B393" s="1">
        <v>7</v>
      </c>
    </row>
    <row r="394" spans="1:2" ht="15">
      <c r="A394" s="1">
        <v>22439</v>
      </c>
      <c r="B394" s="1">
        <v>0.5</v>
      </c>
    </row>
    <row r="395" spans="1:2" ht="15">
      <c r="A395" s="1">
        <v>22442</v>
      </c>
      <c r="B395" s="1">
        <v>35</v>
      </c>
    </row>
    <row r="396" spans="1:2" ht="15">
      <c r="A396" s="1">
        <v>22445</v>
      </c>
      <c r="B396" s="1">
        <v>15</v>
      </c>
    </row>
    <row r="397" spans="1:2" ht="15">
      <c r="A397" s="1">
        <v>22449</v>
      </c>
      <c r="B397" s="1">
        <v>0.7</v>
      </c>
    </row>
    <row r="398" spans="1:2" ht="15">
      <c r="A398" s="1">
        <v>22532</v>
      </c>
      <c r="B398" s="1">
        <v>12</v>
      </c>
    </row>
    <row r="399" spans="1:2" ht="15">
      <c r="A399" s="1">
        <v>22535</v>
      </c>
      <c r="B399" s="1">
        <v>4.5</v>
      </c>
    </row>
    <row r="400" spans="1:2" ht="15">
      <c r="A400" s="1">
        <v>22539</v>
      </c>
      <c r="B400" s="1">
        <v>0.3</v>
      </c>
    </row>
    <row r="401" spans="1:2" ht="15">
      <c r="A401" s="1">
        <v>22542</v>
      </c>
      <c r="B401" s="1">
        <v>25</v>
      </c>
    </row>
    <row r="402" spans="1:2" ht="15">
      <c r="A402" s="1">
        <v>22545</v>
      </c>
      <c r="B402" s="1">
        <v>9.5</v>
      </c>
    </row>
    <row r="403" spans="1:2" ht="15">
      <c r="A403" s="1">
        <v>22549</v>
      </c>
      <c r="B403" s="1">
        <v>0.5</v>
      </c>
    </row>
    <row r="404" spans="1:2" ht="15">
      <c r="A404" s="1">
        <v>22632</v>
      </c>
      <c r="B404" s="1">
        <v>6</v>
      </c>
    </row>
    <row r="405" spans="1:2" ht="15">
      <c r="A405" s="1">
        <v>22635</v>
      </c>
      <c r="B405" s="1">
        <v>2.5</v>
      </c>
    </row>
    <row r="406" spans="1:2" ht="15">
      <c r="A406" s="1">
        <v>22639</v>
      </c>
      <c r="B406" s="1">
        <v>0.2</v>
      </c>
    </row>
    <row r="407" spans="1:2" ht="15">
      <c r="A407" s="1">
        <v>22642</v>
      </c>
      <c r="B407" s="1">
        <v>12</v>
      </c>
    </row>
    <row r="408" spans="1:2" ht="15">
      <c r="A408" s="1">
        <v>22645</v>
      </c>
      <c r="B408" s="1">
        <v>4.5</v>
      </c>
    </row>
    <row r="409" spans="1:2" ht="15">
      <c r="A409" s="1">
        <v>22649</v>
      </c>
      <c r="B409" s="1">
        <v>0.3</v>
      </c>
    </row>
    <row r="410" spans="1:2" ht="15">
      <c r="A410" s="1">
        <v>22732</v>
      </c>
      <c r="B410" s="1">
        <v>3.5</v>
      </c>
    </row>
    <row r="411" spans="1:2" ht="15">
      <c r="A411" s="1">
        <v>22735</v>
      </c>
      <c r="B411" s="1">
        <v>1.5</v>
      </c>
    </row>
    <row r="412" spans="1:2" ht="15">
      <c r="A412" s="1">
        <v>22739</v>
      </c>
      <c r="B412" s="1">
        <v>0.1</v>
      </c>
    </row>
    <row r="413" spans="1:2" ht="15">
      <c r="A413" s="1">
        <v>22742</v>
      </c>
      <c r="B413" s="1">
        <v>7.5</v>
      </c>
    </row>
    <row r="414" spans="1:2" ht="15">
      <c r="A414" s="1">
        <v>22745</v>
      </c>
      <c r="B414" s="1">
        <v>3</v>
      </c>
    </row>
    <row r="415" spans="1:2" ht="15">
      <c r="A415" s="1">
        <v>22749</v>
      </c>
      <c r="B415" s="1">
        <v>0.2</v>
      </c>
    </row>
    <row r="416" spans="1:2" ht="15">
      <c r="A416" s="1">
        <v>33132</v>
      </c>
      <c r="B416" s="1">
        <v>120</v>
      </c>
    </row>
    <row r="417" spans="1:2" ht="15">
      <c r="A417" s="1">
        <v>33135</v>
      </c>
      <c r="B417" s="1">
        <v>45</v>
      </c>
    </row>
    <row r="418" spans="1:2" ht="15">
      <c r="A418" s="1">
        <v>33139</v>
      </c>
      <c r="B418" s="1">
        <v>5.5</v>
      </c>
    </row>
    <row r="419" spans="1:2" ht="15">
      <c r="A419" s="1">
        <v>33142</v>
      </c>
      <c r="B419" s="1">
        <v>335</v>
      </c>
    </row>
    <row r="420" spans="1:2" ht="15">
      <c r="A420" s="1">
        <v>33145</v>
      </c>
      <c r="B420" s="1">
        <v>135</v>
      </c>
    </row>
    <row r="421" spans="1:2" ht="15">
      <c r="A421" s="1">
        <v>33149</v>
      </c>
      <c r="B421" s="1">
        <v>41</v>
      </c>
    </row>
    <row r="422" spans="1:2" ht="15">
      <c r="A422" s="1">
        <v>33232</v>
      </c>
      <c r="B422" s="1">
        <v>85</v>
      </c>
    </row>
    <row r="423" spans="1:2" ht="15">
      <c r="A423" s="1">
        <v>33235</v>
      </c>
      <c r="B423" s="1">
        <v>35</v>
      </c>
    </row>
    <row r="424" spans="1:2" ht="15">
      <c r="A424" s="1">
        <v>33239</v>
      </c>
      <c r="B424" s="1">
        <v>4.5</v>
      </c>
    </row>
    <row r="425" spans="1:2" ht="15">
      <c r="A425" s="1">
        <v>33242</v>
      </c>
      <c r="B425" s="1">
        <v>250</v>
      </c>
    </row>
    <row r="426" spans="1:2" ht="15">
      <c r="A426" s="1">
        <v>33245</v>
      </c>
      <c r="B426" s="1">
        <v>100</v>
      </c>
    </row>
    <row r="427" spans="1:2" ht="15">
      <c r="A427" s="1">
        <v>33249</v>
      </c>
      <c r="B427" s="1">
        <v>12.5</v>
      </c>
    </row>
    <row r="428" spans="1:2" ht="15">
      <c r="A428" s="1">
        <v>33332</v>
      </c>
      <c r="B428" s="1">
        <v>45</v>
      </c>
    </row>
    <row r="429" spans="1:2" ht="15">
      <c r="A429" s="1">
        <v>33335</v>
      </c>
      <c r="B429" s="1">
        <v>17</v>
      </c>
    </row>
    <row r="430" spans="1:2" ht="15">
      <c r="A430" s="1">
        <v>33339</v>
      </c>
      <c r="B430" s="1">
        <v>2.5</v>
      </c>
    </row>
    <row r="431" spans="1:2" ht="15">
      <c r="A431" s="1">
        <v>33342</v>
      </c>
      <c r="B431" s="1">
        <v>125</v>
      </c>
    </row>
    <row r="432" spans="1:2" ht="15">
      <c r="A432" s="1">
        <v>33345</v>
      </c>
      <c r="B432" s="1">
        <v>50</v>
      </c>
    </row>
    <row r="433" spans="1:2" ht="15">
      <c r="A433" s="1">
        <v>33349</v>
      </c>
      <c r="B433" s="1">
        <v>6.5</v>
      </c>
    </row>
    <row r="434" spans="1:2" ht="15">
      <c r="A434" s="1">
        <v>33432</v>
      </c>
      <c r="B434" s="1">
        <v>17</v>
      </c>
    </row>
    <row r="435" spans="1:2" ht="15">
      <c r="A435" s="1">
        <v>33435</v>
      </c>
      <c r="B435" s="1">
        <v>7</v>
      </c>
    </row>
    <row r="436" spans="1:2" ht="15">
      <c r="A436" s="1">
        <v>33439</v>
      </c>
      <c r="B436" s="1">
        <v>1</v>
      </c>
    </row>
    <row r="437" spans="1:2" ht="15">
      <c r="A437" s="1">
        <v>33442</v>
      </c>
      <c r="B437" s="1">
        <v>50</v>
      </c>
    </row>
    <row r="438" spans="1:2" ht="15">
      <c r="A438" s="1">
        <v>33445</v>
      </c>
      <c r="B438" s="1">
        <v>20</v>
      </c>
    </row>
    <row r="439" spans="1:2" ht="15">
      <c r="A439" s="1">
        <v>33449</v>
      </c>
      <c r="B439" s="1">
        <v>2.5</v>
      </c>
    </row>
    <row r="440" spans="1:2" ht="15">
      <c r="A440" s="1">
        <v>33532</v>
      </c>
      <c r="B440" s="1">
        <v>12</v>
      </c>
    </row>
    <row r="441" spans="1:2" ht="15">
      <c r="A441" s="1">
        <v>33535</v>
      </c>
      <c r="B441" s="1">
        <v>4.5</v>
      </c>
    </row>
    <row r="442" spans="1:2" ht="15">
      <c r="A442" s="1">
        <v>33539</v>
      </c>
      <c r="B442" s="1">
        <v>0.5</v>
      </c>
    </row>
    <row r="443" spans="1:2" ht="15">
      <c r="A443" s="1">
        <v>33542</v>
      </c>
      <c r="B443" s="1">
        <v>35</v>
      </c>
    </row>
    <row r="444" spans="1:2" ht="15">
      <c r="A444" s="1">
        <v>33545</v>
      </c>
      <c r="B444" s="1">
        <v>14</v>
      </c>
    </row>
    <row r="445" spans="1:2" ht="15">
      <c r="A445" s="1">
        <v>33549</v>
      </c>
      <c r="B445" s="1">
        <v>1.5</v>
      </c>
    </row>
    <row r="446" spans="1:2" ht="15">
      <c r="A446" s="1">
        <v>33632</v>
      </c>
      <c r="B446" s="1">
        <v>6</v>
      </c>
    </row>
    <row r="447" spans="1:2" ht="15">
      <c r="A447" s="1">
        <v>33635</v>
      </c>
      <c r="B447" s="1">
        <v>2.5</v>
      </c>
    </row>
    <row r="448" spans="1:2" ht="15">
      <c r="A448" s="1">
        <v>33639</v>
      </c>
      <c r="B448" s="1">
        <v>0.3</v>
      </c>
    </row>
    <row r="449" spans="1:2" ht="15">
      <c r="A449" s="1">
        <v>33642</v>
      </c>
      <c r="B449" s="1">
        <v>17</v>
      </c>
    </row>
    <row r="450" spans="1:2" ht="15">
      <c r="A450" s="1">
        <v>33645</v>
      </c>
      <c r="B450" s="1">
        <v>6.5</v>
      </c>
    </row>
    <row r="451" spans="1:2" ht="15">
      <c r="A451" s="1">
        <v>33649</v>
      </c>
      <c r="B451" s="1">
        <v>1</v>
      </c>
    </row>
    <row r="452" spans="1:2" ht="15">
      <c r="A452" s="1">
        <v>33732</v>
      </c>
      <c r="B452" s="1">
        <v>3.5</v>
      </c>
    </row>
    <row r="453" spans="1:2" ht="15">
      <c r="A453" s="1">
        <v>33735</v>
      </c>
      <c r="B453" s="1">
        <v>1.5</v>
      </c>
    </row>
    <row r="454" spans="1:2" ht="15">
      <c r="A454" s="1">
        <v>33739</v>
      </c>
      <c r="B454" s="1">
        <v>0.2</v>
      </c>
    </row>
    <row r="455" spans="1:2" ht="15">
      <c r="A455" s="1">
        <v>33742</v>
      </c>
      <c r="B455" s="1">
        <v>10</v>
      </c>
    </row>
    <row r="456" spans="1:2" ht="15">
      <c r="A456" s="1">
        <v>33745</v>
      </c>
      <c r="B456" s="1">
        <v>4</v>
      </c>
    </row>
    <row r="457" spans="1:2" ht="15">
      <c r="A457" s="1">
        <v>33749</v>
      </c>
      <c r="B457" s="1">
        <v>0.5</v>
      </c>
    </row>
    <row r="458" spans="1:2" ht="15">
      <c r="A458" s="1">
        <v>44132</v>
      </c>
      <c r="B458" s="1">
        <v>200</v>
      </c>
    </row>
    <row r="459" spans="1:2" ht="15">
      <c r="A459" s="1">
        <v>44135</v>
      </c>
      <c r="B459" s="1">
        <v>80</v>
      </c>
    </row>
    <row r="460" spans="1:2" ht="15">
      <c r="A460" s="1">
        <v>44139</v>
      </c>
      <c r="B460" s="1">
        <v>20</v>
      </c>
    </row>
    <row r="461" spans="1:2" ht="15">
      <c r="A461" s="1">
        <v>44142</v>
      </c>
      <c r="B461" s="1">
        <v>580</v>
      </c>
    </row>
    <row r="462" spans="1:2" ht="15">
      <c r="A462" s="1">
        <v>44145</v>
      </c>
      <c r="B462" s="1">
        <v>235</v>
      </c>
    </row>
    <row r="463" spans="1:2" ht="15">
      <c r="A463" s="1">
        <v>44149</v>
      </c>
      <c r="B463" s="1">
        <v>60</v>
      </c>
    </row>
    <row r="464" spans="1:2" ht="15">
      <c r="A464" s="1">
        <v>44232</v>
      </c>
      <c r="B464" s="1">
        <v>150</v>
      </c>
    </row>
    <row r="465" spans="1:2" ht="15">
      <c r="A465" s="1">
        <v>44235</v>
      </c>
      <c r="B465" s="1">
        <v>60</v>
      </c>
    </row>
    <row r="466" spans="1:2" ht="15">
      <c r="A466" s="1">
        <v>44239</v>
      </c>
      <c r="B466" s="1">
        <v>15</v>
      </c>
    </row>
    <row r="467" spans="1:2" ht="15">
      <c r="A467" s="1">
        <v>44242</v>
      </c>
      <c r="B467" s="1">
        <v>440</v>
      </c>
    </row>
    <row r="468" spans="1:2" ht="15">
      <c r="A468" s="1">
        <v>44245</v>
      </c>
      <c r="B468" s="1">
        <v>175</v>
      </c>
    </row>
    <row r="469" spans="1:2" ht="15">
      <c r="A469" s="1">
        <v>44249</v>
      </c>
      <c r="B469" s="1">
        <v>45</v>
      </c>
    </row>
    <row r="470" spans="1:2" ht="15">
      <c r="A470" s="1">
        <v>44332</v>
      </c>
      <c r="B470" s="1">
        <v>75</v>
      </c>
    </row>
    <row r="471" spans="1:2" ht="15">
      <c r="A471" s="1">
        <v>44335</v>
      </c>
      <c r="B471" s="1">
        <v>30</v>
      </c>
    </row>
    <row r="472" spans="1:2" ht="15">
      <c r="A472" s="1">
        <v>44339</v>
      </c>
      <c r="B472" s="1">
        <v>7.5</v>
      </c>
    </row>
    <row r="473" spans="1:2" ht="15">
      <c r="A473" s="1">
        <v>44342</v>
      </c>
      <c r="B473" s="1">
        <v>220</v>
      </c>
    </row>
    <row r="474" spans="1:2" ht="15">
      <c r="A474" s="1">
        <v>44345</v>
      </c>
      <c r="B474" s="1">
        <v>85</v>
      </c>
    </row>
    <row r="475" spans="1:2" ht="15">
      <c r="A475" s="1">
        <v>44349</v>
      </c>
      <c r="B475" s="1">
        <v>20</v>
      </c>
    </row>
    <row r="476" spans="1:2" ht="15">
      <c r="A476" s="1">
        <v>44432</v>
      </c>
      <c r="B476" s="1">
        <v>30</v>
      </c>
    </row>
    <row r="477" spans="1:2" ht="15">
      <c r="A477" s="1">
        <v>44435</v>
      </c>
      <c r="B477" s="1">
        <v>10</v>
      </c>
    </row>
    <row r="478" spans="1:2" ht="15">
      <c r="A478" s="1">
        <v>44439</v>
      </c>
      <c r="B478" s="1">
        <v>3</v>
      </c>
    </row>
    <row r="479" spans="1:2" ht="15">
      <c r="A479" s="1">
        <v>44442</v>
      </c>
      <c r="B479" s="1">
        <v>85</v>
      </c>
    </row>
    <row r="480" spans="1:2" ht="15">
      <c r="A480" s="1">
        <v>44445</v>
      </c>
      <c r="B480" s="1">
        <v>35</v>
      </c>
    </row>
    <row r="481" spans="1:2" ht="15">
      <c r="A481" s="1">
        <v>44449</v>
      </c>
      <c r="B481" s="1">
        <v>8.5</v>
      </c>
    </row>
    <row r="482" spans="1:2" ht="15">
      <c r="A482" s="1">
        <v>44532</v>
      </c>
      <c r="B482" s="1">
        <v>20</v>
      </c>
    </row>
    <row r="483" spans="1:2" ht="15">
      <c r="A483" s="1">
        <v>44535</v>
      </c>
      <c r="B483" s="1">
        <v>8</v>
      </c>
    </row>
    <row r="484" spans="1:2" ht="15">
      <c r="A484" s="1">
        <v>44539</v>
      </c>
      <c r="B484" s="1">
        <v>2</v>
      </c>
    </row>
    <row r="485" spans="1:2" ht="15">
      <c r="A485" s="1">
        <v>44542</v>
      </c>
      <c r="B485" s="1">
        <v>60</v>
      </c>
    </row>
    <row r="486" spans="1:2" ht="15">
      <c r="A486" s="1">
        <v>44545</v>
      </c>
      <c r="B486" s="1">
        <v>25</v>
      </c>
    </row>
    <row r="487" spans="1:2" ht="15">
      <c r="A487" s="1">
        <v>44549</v>
      </c>
      <c r="B487" s="1">
        <v>5.5</v>
      </c>
    </row>
    <row r="488" spans="1:2" ht="15">
      <c r="A488" s="1">
        <v>44632</v>
      </c>
      <c r="B488" s="1">
        <v>10</v>
      </c>
    </row>
    <row r="489" spans="1:2" ht="15">
      <c r="A489" s="1">
        <v>44635</v>
      </c>
      <c r="B489" s="1">
        <v>4</v>
      </c>
    </row>
    <row r="490" spans="1:2" ht="15">
      <c r="A490" s="1">
        <v>44639</v>
      </c>
      <c r="B490" s="1">
        <v>1</v>
      </c>
    </row>
    <row r="491" spans="1:2" ht="15">
      <c r="A491" s="1">
        <v>44642</v>
      </c>
      <c r="B491" s="1">
        <v>30</v>
      </c>
    </row>
    <row r="492" spans="1:2" ht="15">
      <c r="A492" s="1">
        <v>44645</v>
      </c>
      <c r="B492" s="1">
        <v>12</v>
      </c>
    </row>
    <row r="493" spans="1:2" ht="15">
      <c r="A493" s="1">
        <v>44649</v>
      </c>
      <c r="B493" s="1">
        <v>3</v>
      </c>
    </row>
    <row r="494" spans="1:2" ht="15">
      <c r="A494" s="1">
        <v>44732</v>
      </c>
      <c r="B494" s="1">
        <v>6</v>
      </c>
    </row>
    <row r="495" spans="1:2" ht="15">
      <c r="A495" s="1">
        <v>44735</v>
      </c>
      <c r="B495" s="1">
        <v>2.5</v>
      </c>
    </row>
    <row r="496" spans="1:2" ht="15">
      <c r="A496" s="1">
        <v>44739</v>
      </c>
      <c r="B496" s="1">
        <v>0.5</v>
      </c>
    </row>
    <row r="497" spans="1:2" ht="15">
      <c r="A497" s="1">
        <v>44742</v>
      </c>
      <c r="B497" s="1">
        <v>17</v>
      </c>
    </row>
    <row r="498" spans="1:2" ht="15">
      <c r="A498" s="1">
        <v>44745</v>
      </c>
      <c r="B498" s="1">
        <v>7</v>
      </c>
    </row>
    <row r="499" spans="1:2" ht="15">
      <c r="A499" s="1">
        <v>44749</v>
      </c>
      <c r="B499" s="1">
        <v>1.8</v>
      </c>
    </row>
    <row r="500" spans="1:2" ht="15">
      <c r="A500" s="1">
        <v>55132</v>
      </c>
      <c r="B500" s="1">
        <v>200</v>
      </c>
    </row>
    <row r="501" spans="1:2" ht="15">
      <c r="A501" s="1">
        <v>55135</v>
      </c>
      <c r="B501" s="1">
        <v>160</v>
      </c>
    </row>
    <row r="502" spans="1:2" ht="15">
      <c r="A502" s="1">
        <v>55139</v>
      </c>
      <c r="B502" s="1">
        <v>40</v>
      </c>
    </row>
    <row r="503" spans="1:2" ht="15">
      <c r="A503" s="1">
        <v>55142</v>
      </c>
      <c r="B503" s="1">
        <v>580</v>
      </c>
    </row>
    <row r="504" spans="1:2" ht="15">
      <c r="A504" s="1">
        <v>55145</v>
      </c>
      <c r="B504" s="1">
        <v>465</v>
      </c>
    </row>
    <row r="505" spans="1:2" ht="15">
      <c r="A505" s="1">
        <v>55149</v>
      </c>
      <c r="B505" s="1">
        <v>120</v>
      </c>
    </row>
    <row r="506" spans="1:2" ht="15">
      <c r="A506" s="1">
        <v>55232</v>
      </c>
      <c r="B506" s="1">
        <v>150</v>
      </c>
    </row>
    <row r="507" spans="1:2" ht="15">
      <c r="A507" s="1">
        <v>55235</v>
      </c>
      <c r="B507" s="1">
        <v>120</v>
      </c>
    </row>
    <row r="508" spans="1:2" ht="15">
      <c r="A508" s="1">
        <v>55239</v>
      </c>
      <c r="B508" s="1">
        <v>30</v>
      </c>
    </row>
    <row r="509" spans="1:2" ht="15">
      <c r="A509" s="1">
        <v>55242</v>
      </c>
      <c r="B509" s="1">
        <v>440</v>
      </c>
    </row>
    <row r="510" spans="1:2" ht="15">
      <c r="A510" s="1">
        <v>55245</v>
      </c>
      <c r="B510" s="1">
        <v>350</v>
      </c>
    </row>
    <row r="511" spans="1:2" ht="15">
      <c r="A511" s="1">
        <v>55249</v>
      </c>
      <c r="B511" s="1">
        <v>85</v>
      </c>
    </row>
    <row r="512" spans="1:2" ht="15">
      <c r="A512" s="1">
        <v>55332</v>
      </c>
      <c r="B512" s="1">
        <v>75</v>
      </c>
    </row>
    <row r="513" spans="1:2" ht="15">
      <c r="A513" s="1">
        <v>55335</v>
      </c>
      <c r="B513" s="1">
        <v>60</v>
      </c>
    </row>
    <row r="514" spans="1:2" ht="15">
      <c r="A514" s="1">
        <v>55339</v>
      </c>
      <c r="B514" s="1">
        <v>15</v>
      </c>
    </row>
    <row r="515" spans="1:2" ht="15">
      <c r="A515" s="1">
        <v>55342</v>
      </c>
      <c r="B515" s="1">
        <v>220</v>
      </c>
    </row>
    <row r="516" spans="1:2" ht="15">
      <c r="A516" s="1">
        <v>55345</v>
      </c>
      <c r="B516" s="1">
        <v>175</v>
      </c>
    </row>
    <row r="517" spans="1:2" ht="15">
      <c r="A517" s="1">
        <v>55349</v>
      </c>
      <c r="B517" s="1">
        <v>45</v>
      </c>
    </row>
    <row r="518" spans="1:2" ht="15">
      <c r="A518" s="1">
        <v>55432</v>
      </c>
      <c r="B518" s="1">
        <v>30</v>
      </c>
    </row>
    <row r="519" spans="1:2" ht="15">
      <c r="A519" s="1">
        <v>55435</v>
      </c>
      <c r="B519" s="1">
        <v>25</v>
      </c>
    </row>
    <row r="520" spans="1:2" ht="15">
      <c r="A520" s="1">
        <v>55439</v>
      </c>
      <c r="B520" s="1">
        <v>6</v>
      </c>
    </row>
    <row r="521" spans="1:2" ht="15">
      <c r="A521" s="1">
        <v>55442</v>
      </c>
      <c r="B521" s="1">
        <v>85</v>
      </c>
    </row>
    <row r="522" spans="1:2" ht="15">
      <c r="A522" s="1">
        <v>55445</v>
      </c>
      <c r="B522" s="1">
        <v>70</v>
      </c>
    </row>
    <row r="523" spans="1:2" ht="15">
      <c r="A523" s="1">
        <v>55449</v>
      </c>
      <c r="B523" s="1">
        <v>17</v>
      </c>
    </row>
    <row r="524" spans="1:2" ht="15">
      <c r="A524" s="1">
        <v>55532</v>
      </c>
      <c r="B524" s="1">
        <v>20</v>
      </c>
    </row>
    <row r="525" spans="1:2" ht="15">
      <c r="A525" s="1">
        <v>55535</v>
      </c>
      <c r="B525" s="1">
        <v>16</v>
      </c>
    </row>
    <row r="526" spans="1:2" ht="15">
      <c r="A526" s="1">
        <v>55539</v>
      </c>
      <c r="B526" s="1">
        <v>4</v>
      </c>
    </row>
    <row r="527" spans="1:2" ht="15">
      <c r="A527" s="1">
        <v>55542</v>
      </c>
      <c r="B527" s="1">
        <v>60</v>
      </c>
    </row>
    <row r="528" spans="1:2" ht="15">
      <c r="A528" s="1">
        <v>55545</v>
      </c>
      <c r="B528" s="1">
        <v>45</v>
      </c>
    </row>
    <row r="529" spans="1:2" ht="15">
      <c r="A529" s="1">
        <v>55549</v>
      </c>
      <c r="B529" s="1">
        <v>10</v>
      </c>
    </row>
    <row r="530" spans="1:2" ht="15">
      <c r="A530" s="1">
        <v>55632</v>
      </c>
      <c r="B530" s="1">
        <v>10</v>
      </c>
    </row>
    <row r="531" spans="1:2" ht="15">
      <c r="A531" s="1">
        <v>55635</v>
      </c>
      <c r="B531" s="1">
        <v>8</v>
      </c>
    </row>
    <row r="532" spans="1:2" ht="15">
      <c r="A532" s="1">
        <v>55639</v>
      </c>
      <c r="B532" s="1">
        <v>2</v>
      </c>
    </row>
    <row r="533" spans="1:2" ht="15">
      <c r="A533" s="1">
        <v>55642</v>
      </c>
      <c r="B533" s="1">
        <v>30</v>
      </c>
    </row>
    <row r="534" spans="1:2" ht="15">
      <c r="A534" s="1">
        <v>55645</v>
      </c>
      <c r="B534" s="1">
        <v>23</v>
      </c>
    </row>
    <row r="535" spans="1:2" ht="15">
      <c r="A535" s="1">
        <v>55649</v>
      </c>
      <c r="B535" s="1">
        <v>6</v>
      </c>
    </row>
    <row r="536" spans="1:2" ht="15">
      <c r="A536" s="1">
        <v>55732</v>
      </c>
      <c r="B536" s="1">
        <v>6</v>
      </c>
    </row>
    <row r="537" spans="1:2" ht="15">
      <c r="A537" s="1">
        <v>55735</v>
      </c>
      <c r="B537" s="1">
        <v>5</v>
      </c>
    </row>
    <row r="538" spans="1:2" ht="15">
      <c r="A538" s="1">
        <v>55739</v>
      </c>
      <c r="B538" s="1">
        <v>1</v>
      </c>
    </row>
    <row r="539" spans="1:2" ht="15">
      <c r="A539" s="1">
        <v>55742</v>
      </c>
      <c r="B539" s="1">
        <v>17</v>
      </c>
    </row>
    <row r="540" spans="1:2" ht="15">
      <c r="A540" s="1">
        <v>55745</v>
      </c>
      <c r="B540" s="1">
        <v>14</v>
      </c>
    </row>
    <row r="541" spans="1:2" ht="15">
      <c r="A541" s="1">
        <v>55749</v>
      </c>
      <c r="B541" s="1">
        <v>3.5</v>
      </c>
    </row>
  </sheetData>
  <sheetProtection sheet="1" objects="1" scenarios="1"/>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U13"/>
  <sheetViews>
    <sheetView zoomScalePageLayoutView="0" workbookViewId="0" topLeftCell="A1">
      <selection activeCell="A1" sqref="A1"/>
    </sheetView>
  </sheetViews>
  <sheetFormatPr defaultColWidth="9.140625" defaultRowHeight="15"/>
  <cols>
    <col min="3" max="3" width="10.8515625" style="0" customWidth="1"/>
    <col min="4" max="4" width="15.8515625" style="0" customWidth="1"/>
    <col min="5" max="5" width="18.140625" style="0" customWidth="1"/>
    <col min="6" max="6" width="12.00390625" style="0" customWidth="1"/>
    <col min="7" max="7" width="15.8515625" style="0" customWidth="1"/>
    <col min="8" max="8" width="12.7109375" style="0" customWidth="1"/>
    <col min="9" max="9" width="12.421875" style="0" customWidth="1"/>
    <col min="10" max="10" width="11.57421875" style="0" customWidth="1"/>
    <col min="11" max="11" width="10.00390625" style="0" bestFit="1" customWidth="1"/>
    <col min="12" max="12" width="9.28125" style="0" bestFit="1" customWidth="1"/>
    <col min="13" max="13" width="9.57421875" style="0" bestFit="1" customWidth="1"/>
    <col min="14" max="14" width="15.28125" style="0" customWidth="1"/>
    <col min="15" max="16" width="10.00390625" style="0" bestFit="1" customWidth="1"/>
    <col min="17" max="18" width="13.57421875" style="0" customWidth="1"/>
    <col min="19" max="19" width="11.57421875" style="0" customWidth="1"/>
    <col min="21" max="21" width="15.8515625" style="0" customWidth="1"/>
  </cols>
  <sheetData>
    <row r="1" ht="15">
      <c r="A1" s="6" t="s">
        <v>48</v>
      </c>
    </row>
    <row r="2" s="1" customFormat="1" ht="15"/>
    <row r="3" spans="1:21" s="28" customFormat="1" ht="60" customHeight="1">
      <c r="A3" s="29" t="s">
        <v>80</v>
      </c>
      <c r="B3" s="29" t="s">
        <v>82</v>
      </c>
      <c r="C3" s="30" t="s">
        <v>0</v>
      </c>
      <c r="D3" s="29" t="s">
        <v>83</v>
      </c>
      <c r="E3" s="29" t="s">
        <v>84</v>
      </c>
      <c r="F3" s="29" t="s">
        <v>81</v>
      </c>
      <c r="G3" s="29" t="s">
        <v>68</v>
      </c>
      <c r="H3" s="29" t="s">
        <v>69</v>
      </c>
      <c r="I3" s="29" t="s">
        <v>70</v>
      </c>
      <c r="J3" s="29" t="s">
        <v>71</v>
      </c>
      <c r="K3" s="31" t="s">
        <v>72</v>
      </c>
      <c r="L3" s="31" t="s">
        <v>73</v>
      </c>
      <c r="M3" s="31" t="s">
        <v>74</v>
      </c>
      <c r="N3" s="29" t="s">
        <v>75</v>
      </c>
      <c r="O3" s="31" t="s">
        <v>72</v>
      </c>
      <c r="P3" s="31" t="s">
        <v>73</v>
      </c>
      <c r="Q3" s="29" t="s">
        <v>85</v>
      </c>
      <c r="R3" s="29" t="s">
        <v>76</v>
      </c>
      <c r="S3" s="29" t="s">
        <v>77</v>
      </c>
      <c r="T3" s="29" t="s">
        <v>78</v>
      </c>
      <c r="U3" s="54" t="s">
        <v>79</v>
      </c>
    </row>
    <row r="4" spans="1:21" s="1" customFormat="1" ht="15">
      <c r="A4" s="1">
        <f>'Main Sheet'!B15</f>
        <v>60</v>
      </c>
      <c r="B4" s="56">
        <f>0.92*('Main Sheet'!B13^2)/(16^2)</f>
        <v>0.5175000000000001</v>
      </c>
      <c r="C4" s="1">
        <f>'Main Sheet'!A18</f>
        <v>100</v>
      </c>
      <c r="D4" s="32">
        <f>1000000*B4/C4/C4</f>
        <v>51.75000000000001</v>
      </c>
      <c r="E4" s="4" t="e">
        <f>'Main Sheet'!K18</f>
        <v>#N/A</v>
      </c>
      <c r="F4" s="33" t="e">
        <f aca="true" t="shared" si="0" ref="F4:F13">2.3859-1.2204*TANH(0.3*LOG(E4))</f>
        <v>#N/A</v>
      </c>
      <c r="G4" s="34" t="e">
        <f>E4*3.1415926*(F4^2)*(1-(0.017*(A4-20)))</f>
        <v>#N/A</v>
      </c>
      <c r="H4" s="33">
        <v>0.8</v>
      </c>
      <c r="I4" s="36">
        <f aca="true" t="shared" si="1" ref="I4:I13">0.000001*D4</f>
        <v>5.1750000000000004E-05</v>
      </c>
      <c r="J4" s="33" t="e">
        <f>M4*10^(-1.36415-0.178589*K4-0.81285*L4+0.225998*K4*K4-0.077169*L4*L4+0.169252*K4*L4)</f>
        <v>#N/A</v>
      </c>
      <c r="K4" s="37">
        <f>LOG(TANH(20000*I4))</f>
        <v>-0.11019093292776795</v>
      </c>
      <c r="L4" s="37" t="e">
        <f>LOG(LOG(10*G4/3.1415926))</f>
        <v>#N/A</v>
      </c>
      <c r="M4" s="37">
        <f>1+((0.113/45)*(A4-20))</f>
        <v>1.1004444444444443</v>
      </c>
      <c r="N4" s="36" t="e">
        <f>10^(-1.763006-0.175369*O4-0.030967*P4+0.112027*O4*O4+0.170583*P4*P4+0.062194*O4*P4)</f>
        <v>#N/A</v>
      </c>
      <c r="O4" s="37">
        <f>LOG(TANH(5000*I4))</f>
        <v>-0.5966632535831728</v>
      </c>
      <c r="P4" s="37" t="e">
        <f>LOG(TANH(0.04*G4/3.1415926))</f>
        <v>#N/A</v>
      </c>
      <c r="Q4" s="36" t="e">
        <f>0.000196*LOG(G4)+0.0027</f>
        <v>#N/A</v>
      </c>
      <c r="R4" s="36" t="e">
        <f>Q4*(((H4-J4)^0.97)/((H4-J4)^0.97+N4^0.97))</f>
        <v>#N/A</v>
      </c>
      <c r="S4" s="35" t="e">
        <f>1/R4</f>
        <v>#N/A</v>
      </c>
      <c r="T4" s="34" t="e">
        <f>H4/J4</f>
        <v>#N/A</v>
      </c>
      <c r="U4" s="55" t="e">
        <f>1.419771-(S4/778.564411)</f>
        <v>#N/A</v>
      </c>
    </row>
    <row r="5" spans="1:21" s="1" customFormat="1" ht="15">
      <c r="A5" s="1">
        <f>A4</f>
        <v>60</v>
      </c>
      <c r="B5" s="56">
        <f>B4</f>
        <v>0.5175000000000001</v>
      </c>
      <c r="C5" s="1">
        <f>'Main Sheet'!A19</f>
        <v>200</v>
      </c>
      <c r="D5" s="32">
        <f aca="true" t="shared" si="2" ref="D5:D13">1000000*B5/C5/C5</f>
        <v>12.937500000000002</v>
      </c>
      <c r="E5" s="4" t="e">
        <f>'Main Sheet'!K19</f>
        <v>#N/A</v>
      </c>
      <c r="F5" s="33" t="e">
        <f t="shared" si="0"/>
        <v>#N/A</v>
      </c>
      <c r="G5" s="34" t="e">
        <f aca="true" t="shared" si="3" ref="G5:G13">E5*3.1415926*(F5^2)*(1-(0.017*(A5-20)))</f>
        <v>#N/A</v>
      </c>
      <c r="H5" s="4">
        <f>H4</f>
        <v>0.8</v>
      </c>
      <c r="I5" s="36">
        <f t="shared" si="1"/>
        <v>1.2937500000000001E-05</v>
      </c>
      <c r="J5" s="33" t="e">
        <f aca="true" t="shared" si="4" ref="J5:J13">M5*10^(-1.36415-0.178589*K5-0.81285*L5+0.225998*K5*K5-0.077169*L5*L5+0.169252*K5*L5)</f>
        <v>#N/A</v>
      </c>
      <c r="K5" s="37">
        <f aca="true" t="shared" si="5" ref="K5:K13">LOG(TANH(20000*I5))</f>
        <v>-0.5966632535831728</v>
      </c>
      <c r="L5" s="37" t="e">
        <f aca="true" t="shared" si="6" ref="L5:L13">LOG(LOG(10*G5/3.1415926))</f>
        <v>#N/A</v>
      </c>
      <c r="M5" s="37">
        <f aca="true" t="shared" si="7" ref="M5:M13">1+((0.113/45)*(A5-20))</f>
        <v>1.1004444444444443</v>
      </c>
      <c r="N5" s="36" t="e">
        <f aca="true" t="shared" si="8" ref="N5:N13">10^(-1.763006-0.175369*O5-0.030967*P5+0.112027*O5*O5+0.170583*P5*P5+0.062194*O5*P5)</f>
        <v>#N/A</v>
      </c>
      <c r="O5" s="37">
        <f aca="true" t="shared" si="9" ref="O5:O13">LOG(TANH(5000*I5))</f>
        <v>-1.1897848065649608</v>
      </c>
      <c r="P5" s="37" t="e">
        <f aca="true" t="shared" si="10" ref="P5:P13">LOG(TANH(0.04*G5/3.1415926))</f>
        <v>#N/A</v>
      </c>
      <c r="Q5" s="36" t="e">
        <f aca="true" t="shared" si="11" ref="Q5:Q13">0.000196*LOG(G5)+0.0027</f>
        <v>#N/A</v>
      </c>
      <c r="R5" s="36" t="e">
        <f aca="true" t="shared" si="12" ref="R5:R13">Q5*(((H5-J5)^0.97)/((H5-J5)^0.97+N5^0.97))</f>
        <v>#N/A</v>
      </c>
      <c r="S5" s="35" t="e">
        <f aca="true" t="shared" si="13" ref="S5:S13">1/R5</f>
        <v>#N/A</v>
      </c>
      <c r="T5" s="34" t="e">
        <f aca="true" t="shared" si="14" ref="T5:T13">H5/J5</f>
        <v>#N/A</v>
      </c>
      <c r="U5" s="55" t="e">
        <f aca="true" t="shared" si="15" ref="U5:U13">1.419771-(S5/778.564411)</f>
        <v>#N/A</v>
      </c>
    </row>
    <row r="6" spans="1:21" s="1" customFormat="1" ht="15">
      <c r="A6" s="1">
        <f aca="true" t="shared" si="16" ref="A6:A13">A5</f>
        <v>60</v>
      </c>
      <c r="B6" s="56">
        <f aca="true" t="shared" si="17" ref="B6:B13">B5</f>
        <v>0.5175000000000001</v>
      </c>
      <c r="C6" s="1">
        <f>'Main Sheet'!A20</f>
        <v>300</v>
      </c>
      <c r="D6" s="32">
        <f t="shared" si="2"/>
        <v>5.750000000000001</v>
      </c>
      <c r="E6" s="4">
        <f>'Main Sheet'!K20</f>
        <v>6.194403389875806</v>
      </c>
      <c r="F6" s="33">
        <f t="shared" si="0"/>
        <v>2.1012692501198176</v>
      </c>
      <c r="G6" s="34">
        <f t="shared" si="3"/>
        <v>27.49557066245822</v>
      </c>
      <c r="H6" s="4">
        <f aca="true" t="shared" si="18" ref="H6:H13">H5</f>
        <v>0.8</v>
      </c>
      <c r="I6" s="36">
        <f t="shared" si="1"/>
        <v>5.750000000000001E-06</v>
      </c>
      <c r="J6" s="33">
        <f t="shared" si="4"/>
        <v>0.057418938530324815</v>
      </c>
      <c r="K6" s="37">
        <f t="shared" si="5"/>
        <v>-0.9412107884938271</v>
      </c>
      <c r="L6" s="37">
        <f t="shared" si="6"/>
        <v>0.2882744668029172</v>
      </c>
      <c r="M6" s="37">
        <f t="shared" si="7"/>
        <v>1.1004444444444443</v>
      </c>
      <c r="N6" s="36">
        <f t="shared" si="8"/>
        <v>0.07442148091155312</v>
      </c>
      <c r="O6" s="37">
        <f t="shared" si="9"/>
        <v>-1.5414817850796472</v>
      </c>
      <c r="P6" s="37">
        <f t="shared" si="10"/>
        <v>-0.47307886379446373</v>
      </c>
      <c r="Q6" s="36">
        <f t="shared" si="11"/>
        <v>0.0029820954966019984</v>
      </c>
      <c r="R6" s="36">
        <f t="shared" si="12"/>
        <v>0.0026929273551706575</v>
      </c>
      <c r="S6" s="35">
        <f t="shared" si="13"/>
        <v>371.34310291731856</v>
      </c>
      <c r="T6" s="34">
        <f t="shared" si="14"/>
        <v>13.93268528601402</v>
      </c>
      <c r="U6" s="55">
        <f t="shared" si="15"/>
        <v>0.9428122568687028</v>
      </c>
    </row>
    <row r="7" spans="1:21" s="1" customFormat="1" ht="15">
      <c r="A7" s="1">
        <f t="shared" si="16"/>
        <v>60</v>
      </c>
      <c r="B7" s="56">
        <f t="shared" si="17"/>
        <v>0.5175000000000001</v>
      </c>
      <c r="C7" s="1">
        <f>'Main Sheet'!A21</f>
        <v>400</v>
      </c>
      <c r="D7" s="32">
        <f t="shared" si="2"/>
        <v>3.2343750000000004</v>
      </c>
      <c r="E7" s="4">
        <f>'Main Sheet'!K21</f>
        <v>8.12164353839072</v>
      </c>
      <c r="F7" s="33">
        <f t="shared" si="0"/>
        <v>2.0608893164031246</v>
      </c>
      <c r="G7" s="34">
        <f t="shared" si="3"/>
        <v>34.677925048704225</v>
      </c>
      <c r="H7" s="4">
        <f t="shared" si="18"/>
        <v>0.8</v>
      </c>
      <c r="I7" s="36">
        <f t="shared" si="1"/>
        <v>3.2343750000000003E-06</v>
      </c>
      <c r="J7" s="33">
        <f t="shared" si="4"/>
        <v>0.07722043384759726</v>
      </c>
      <c r="K7" s="37">
        <f t="shared" si="5"/>
        <v>-1.1897848065649608</v>
      </c>
      <c r="L7" s="37">
        <f t="shared" si="6"/>
        <v>0.3102477968521588</v>
      </c>
      <c r="M7" s="37">
        <f t="shared" si="7"/>
        <v>1.1004444444444443</v>
      </c>
      <c r="N7" s="36">
        <f t="shared" si="8"/>
        <v>0.09769605047712432</v>
      </c>
      <c r="O7" s="37">
        <f t="shared" si="9"/>
        <v>-1.7912774821595907</v>
      </c>
      <c r="P7" s="37">
        <f t="shared" si="10"/>
        <v>-0.3820415040651848</v>
      </c>
      <c r="Q7" s="36">
        <f t="shared" si="11"/>
        <v>0.0030018504083057325</v>
      </c>
      <c r="R7" s="36">
        <f t="shared" si="12"/>
        <v>0.002625071833638077</v>
      </c>
      <c r="S7" s="35">
        <f t="shared" si="13"/>
        <v>380.9419564012859</v>
      </c>
      <c r="T7" s="34">
        <f t="shared" si="14"/>
        <v>10.359952154359624</v>
      </c>
      <c r="U7" s="55">
        <f t="shared" si="15"/>
        <v>0.9304833431033813</v>
      </c>
    </row>
    <row r="8" spans="1:21" s="1" customFormat="1" ht="15">
      <c r="A8" s="1">
        <f t="shared" si="16"/>
        <v>60</v>
      </c>
      <c r="B8" s="56">
        <f t="shared" si="17"/>
        <v>0.5175000000000001</v>
      </c>
      <c r="C8" s="1">
        <f>'Main Sheet'!A22</f>
        <v>500</v>
      </c>
      <c r="D8" s="32">
        <f t="shared" si="2"/>
        <v>2.0700000000000003</v>
      </c>
      <c r="E8" s="4">
        <f>'Main Sheet'!K22</f>
        <v>21.101657594392435</v>
      </c>
      <c r="F8" s="33">
        <f t="shared" si="0"/>
        <v>1.9250378347572423</v>
      </c>
      <c r="G8" s="34">
        <f t="shared" si="3"/>
        <v>78.6131057932087</v>
      </c>
      <c r="H8" s="4">
        <f t="shared" si="18"/>
        <v>0.8</v>
      </c>
      <c r="I8" s="36">
        <f t="shared" si="1"/>
        <v>2.07E-06</v>
      </c>
      <c r="J8" s="33">
        <f t="shared" si="4"/>
        <v>0.08871080068222853</v>
      </c>
      <c r="K8" s="37">
        <f t="shared" si="5"/>
        <v>-1.3832476808207064</v>
      </c>
      <c r="L8" s="37">
        <f t="shared" si="6"/>
        <v>0.37991167231025974</v>
      </c>
      <c r="M8" s="37">
        <f t="shared" si="7"/>
        <v>1.1004444444444443</v>
      </c>
      <c r="N8" s="36">
        <f t="shared" si="8"/>
        <v>0.11147245302680597</v>
      </c>
      <c r="O8" s="37">
        <f t="shared" si="9"/>
        <v>-1.985075157389672</v>
      </c>
      <c r="P8" s="37">
        <f t="shared" si="10"/>
        <v>-0.11805313108132175</v>
      </c>
      <c r="Q8" s="36">
        <f t="shared" si="11"/>
        <v>0.0030715170110675307</v>
      </c>
      <c r="R8" s="36">
        <f t="shared" si="12"/>
        <v>0.0026349593418883467</v>
      </c>
      <c r="S8" s="35">
        <f t="shared" si="13"/>
        <v>379.51249725293627</v>
      </c>
      <c r="T8" s="34">
        <f t="shared" si="14"/>
        <v>9.018067629280957</v>
      </c>
      <c r="U8" s="55">
        <f t="shared" si="15"/>
        <v>0.9323193622280079</v>
      </c>
    </row>
    <row r="9" spans="1:21" s="1" customFormat="1" ht="15">
      <c r="A9" s="1">
        <f t="shared" si="16"/>
        <v>60</v>
      </c>
      <c r="B9" s="56">
        <f t="shared" si="17"/>
        <v>0.5175000000000001</v>
      </c>
      <c r="C9" s="1">
        <f>'Main Sheet'!A23</f>
        <v>600</v>
      </c>
      <c r="D9" s="32">
        <f t="shared" si="2"/>
        <v>1.4375000000000002</v>
      </c>
      <c r="E9" s="4">
        <f>'Main Sheet'!K23</f>
        <v>19.231806890108928</v>
      </c>
      <c r="F9" s="33">
        <f t="shared" si="0"/>
        <v>1.9377446571124655</v>
      </c>
      <c r="G9" s="34">
        <f t="shared" si="3"/>
        <v>72.59605638995</v>
      </c>
      <c r="H9" s="4">
        <f t="shared" si="18"/>
        <v>0.8</v>
      </c>
      <c r="I9" s="36">
        <f t="shared" si="1"/>
        <v>1.4375000000000002E-06</v>
      </c>
      <c r="J9" s="33">
        <f t="shared" si="4"/>
        <v>0.11961634349699002</v>
      </c>
      <c r="K9" s="37">
        <f t="shared" si="5"/>
        <v>-1.5414817850796472</v>
      </c>
      <c r="L9" s="37">
        <f t="shared" si="6"/>
        <v>0.3736039604883284</v>
      </c>
      <c r="M9" s="37">
        <f t="shared" si="7"/>
        <v>1.1004444444444443</v>
      </c>
      <c r="N9" s="36">
        <f t="shared" si="8"/>
        <v>0.14238644895343935</v>
      </c>
      <c r="O9" s="37">
        <f t="shared" si="9"/>
        <v>-2.1434296207857653</v>
      </c>
      <c r="P9" s="37">
        <f t="shared" si="10"/>
        <v>-0.13790710383513788</v>
      </c>
      <c r="Q9" s="36">
        <f t="shared" si="11"/>
        <v>0.003064738953745622</v>
      </c>
      <c r="R9" s="36">
        <f t="shared" si="12"/>
        <v>0.0025134663419060627</v>
      </c>
      <c r="S9" s="35">
        <f t="shared" si="13"/>
        <v>397.85692902561794</v>
      </c>
      <c r="T9" s="34">
        <f t="shared" si="14"/>
        <v>6.688049279989326</v>
      </c>
      <c r="U9" s="55">
        <f t="shared" si="15"/>
        <v>0.9087574943677498</v>
      </c>
    </row>
    <row r="10" spans="1:21" s="1" customFormat="1" ht="15">
      <c r="A10" s="1">
        <f t="shared" si="16"/>
        <v>60</v>
      </c>
      <c r="B10" s="56">
        <f t="shared" si="17"/>
        <v>0.5175000000000001</v>
      </c>
      <c r="C10" s="1">
        <f>'Main Sheet'!A24</f>
        <v>700</v>
      </c>
      <c r="D10" s="32">
        <f t="shared" si="2"/>
        <v>1.056122448979592</v>
      </c>
      <c r="E10" s="4">
        <f>'Main Sheet'!K24</f>
        <v>20.175200306089696</v>
      </c>
      <c r="F10" s="33">
        <f t="shared" si="0"/>
        <v>1.9311721400436348</v>
      </c>
      <c r="G10" s="34">
        <f t="shared" si="3"/>
        <v>75.64142010762035</v>
      </c>
      <c r="H10" s="4">
        <f t="shared" si="18"/>
        <v>0.8</v>
      </c>
      <c r="I10" s="36">
        <f t="shared" si="1"/>
        <v>1.056122448979592E-06</v>
      </c>
      <c r="J10" s="33">
        <f t="shared" si="4"/>
        <v>0.15372985282624796</v>
      </c>
      <c r="K10" s="37">
        <f t="shared" si="5"/>
        <v>-1.6753203114768214</v>
      </c>
      <c r="L10" s="37">
        <f t="shared" si="6"/>
        <v>0.3768706102546052</v>
      </c>
      <c r="M10" s="37">
        <f t="shared" si="7"/>
        <v>1.1004444444444443</v>
      </c>
      <c r="N10" s="36">
        <f t="shared" si="8"/>
        <v>0.17463438504017562</v>
      </c>
      <c r="O10" s="37">
        <f t="shared" si="9"/>
        <v>-2.277319758285039</v>
      </c>
      <c r="P10" s="37">
        <f t="shared" si="10"/>
        <v>-0.127462134205054</v>
      </c>
      <c r="Q10" s="36">
        <f t="shared" si="11"/>
        <v>0.0030682368960616067</v>
      </c>
      <c r="R10" s="36">
        <f t="shared" si="12"/>
        <v>0.0023951188151754258</v>
      </c>
      <c r="S10" s="35">
        <f t="shared" si="13"/>
        <v>417.5158216218835</v>
      </c>
      <c r="T10" s="34">
        <f t="shared" si="14"/>
        <v>5.203933948367167</v>
      </c>
      <c r="U10" s="55">
        <f t="shared" si="15"/>
        <v>0.8835073129845353</v>
      </c>
    </row>
    <row r="11" spans="1:21" s="1" customFormat="1" ht="15">
      <c r="A11" s="1">
        <f t="shared" si="16"/>
        <v>60</v>
      </c>
      <c r="B11" s="56">
        <f t="shared" si="17"/>
        <v>0.5175000000000001</v>
      </c>
      <c r="C11" s="1">
        <f>'Main Sheet'!A25</f>
        <v>800</v>
      </c>
      <c r="D11" s="32">
        <f t="shared" si="2"/>
        <v>0.8085937500000001</v>
      </c>
      <c r="E11" s="4">
        <f>'Main Sheet'!K25</f>
        <v>18.945096522895035</v>
      </c>
      <c r="F11" s="33">
        <f t="shared" si="0"/>
        <v>1.9398123756130665</v>
      </c>
      <c r="G11" s="34">
        <f t="shared" si="3"/>
        <v>71.66648714869976</v>
      </c>
      <c r="H11" s="4">
        <f t="shared" si="18"/>
        <v>0.8</v>
      </c>
      <c r="I11" s="36">
        <f t="shared" si="1"/>
        <v>8.085937500000001E-07</v>
      </c>
      <c r="J11" s="33">
        <f t="shared" si="4"/>
        <v>0.1976785427197472</v>
      </c>
      <c r="K11" s="37">
        <f t="shared" si="5"/>
        <v>-1.7912774821595907</v>
      </c>
      <c r="L11" s="37">
        <f t="shared" si="6"/>
        <v>0.37257441984301926</v>
      </c>
      <c r="M11" s="37">
        <f t="shared" si="7"/>
        <v>1.1004444444444443</v>
      </c>
      <c r="N11" s="36">
        <f t="shared" si="8"/>
        <v>0.21241754834996854</v>
      </c>
      <c r="O11" s="37">
        <f t="shared" si="9"/>
        <v>-2.3933019817773156</v>
      </c>
      <c r="P11" s="37">
        <f t="shared" si="10"/>
        <v>-0.14126834514797312</v>
      </c>
      <c r="Q11" s="36">
        <f t="shared" si="11"/>
        <v>0.0030636419589965868</v>
      </c>
      <c r="R11" s="36">
        <f t="shared" si="12"/>
        <v>0.00224629288219309</v>
      </c>
      <c r="S11" s="35">
        <f t="shared" si="13"/>
        <v>445.17792311378594</v>
      </c>
      <c r="T11" s="34">
        <f t="shared" si="14"/>
        <v>4.0469743908127445</v>
      </c>
      <c r="U11" s="55">
        <f t="shared" si="15"/>
        <v>0.8479776880735111</v>
      </c>
    </row>
    <row r="12" spans="1:21" s="1" customFormat="1" ht="15">
      <c r="A12" s="1">
        <f t="shared" si="16"/>
        <v>60</v>
      </c>
      <c r="B12" s="56">
        <f t="shared" si="17"/>
        <v>0.5175000000000001</v>
      </c>
      <c r="C12" s="1">
        <f>'Main Sheet'!A26</f>
        <v>900</v>
      </c>
      <c r="D12" s="32">
        <f t="shared" si="2"/>
        <v>0.6388888888888891</v>
      </c>
      <c r="E12" s="4">
        <f>'Main Sheet'!K26</f>
        <v>17.11579195137632</v>
      </c>
      <c r="F12" s="33">
        <f t="shared" si="0"/>
        <v>1.9538681258970823</v>
      </c>
      <c r="G12" s="34">
        <f t="shared" si="3"/>
        <v>65.68819657422229</v>
      </c>
      <c r="H12" s="4">
        <f t="shared" si="18"/>
        <v>0.8</v>
      </c>
      <c r="I12" s="36">
        <f t="shared" si="1"/>
        <v>6.38888888888889E-07</v>
      </c>
      <c r="J12" s="33">
        <f t="shared" si="4"/>
        <v>0.25195413564975316</v>
      </c>
      <c r="K12" s="37">
        <f t="shared" si="5"/>
        <v>-1.8935683041709932</v>
      </c>
      <c r="L12" s="37">
        <f t="shared" si="6"/>
        <v>0.36555115394742</v>
      </c>
      <c r="M12" s="37">
        <f t="shared" si="7"/>
        <v>1.1004444444444443</v>
      </c>
      <c r="N12" s="36">
        <f t="shared" si="8"/>
        <v>0.25569610100293594</v>
      </c>
      <c r="O12" s="37">
        <f t="shared" si="9"/>
        <v>-2.495606137659264</v>
      </c>
      <c r="P12" s="37">
        <f t="shared" si="10"/>
        <v>-0.16501972960984962</v>
      </c>
      <c r="Q12" s="36">
        <f t="shared" si="11"/>
        <v>0.0030562275183979555</v>
      </c>
      <c r="R12" s="36">
        <f t="shared" si="12"/>
        <v>0.00206871801887409</v>
      </c>
      <c r="S12" s="35">
        <f t="shared" si="13"/>
        <v>483.3911586192182</v>
      </c>
      <c r="T12" s="34">
        <f t="shared" si="14"/>
        <v>3.175181061969537</v>
      </c>
      <c r="U12" s="55">
        <f t="shared" si="15"/>
        <v>0.7988960257658922</v>
      </c>
    </row>
    <row r="13" spans="1:21" s="1" customFormat="1" ht="15">
      <c r="A13" s="1">
        <f t="shared" si="16"/>
        <v>60</v>
      </c>
      <c r="B13" s="56">
        <f t="shared" si="17"/>
        <v>0.5175000000000001</v>
      </c>
      <c r="C13" s="1">
        <f>'Main Sheet'!A27</f>
        <v>1000</v>
      </c>
      <c r="D13" s="32">
        <f t="shared" si="2"/>
        <v>0.5175000000000001</v>
      </c>
      <c r="E13" s="4">
        <f>'Main Sheet'!K27</f>
        <v>14.947248158497992</v>
      </c>
      <c r="F13" s="33">
        <f t="shared" si="0"/>
        <v>1.9728260082407838</v>
      </c>
      <c r="G13" s="34">
        <f t="shared" si="3"/>
        <v>58.48421403940638</v>
      </c>
      <c r="H13" s="4">
        <f t="shared" si="18"/>
        <v>0.8</v>
      </c>
      <c r="I13" s="36">
        <f t="shared" si="1"/>
        <v>5.175E-07</v>
      </c>
      <c r="J13" s="33">
        <f t="shared" si="4"/>
        <v>0.318942769677366</v>
      </c>
      <c r="K13" s="37">
        <f t="shared" si="5"/>
        <v>-1.985075157389672</v>
      </c>
      <c r="L13" s="37">
        <f t="shared" si="6"/>
        <v>0.35600458056203593</v>
      </c>
      <c r="M13" s="37">
        <f t="shared" si="7"/>
        <v>1.1004444444444443</v>
      </c>
      <c r="N13" s="36">
        <f t="shared" si="8"/>
        <v>0.30586815735019246</v>
      </c>
      <c r="O13" s="37">
        <f t="shared" si="9"/>
        <v>-2.5871206107566502</v>
      </c>
      <c r="P13" s="37">
        <f t="shared" si="10"/>
        <v>-0.1993221924266898</v>
      </c>
      <c r="Q13" s="36">
        <f t="shared" si="11"/>
        <v>0.0030463395769414195</v>
      </c>
      <c r="R13" s="36">
        <f t="shared" si="12"/>
        <v>0.0018524170202969205</v>
      </c>
      <c r="S13" s="35">
        <f t="shared" si="13"/>
        <v>539.8352471624947</v>
      </c>
      <c r="T13" s="34">
        <f t="shared" si="14"/>
        <v>2.508286990826783</v>
      </c>
      <c r="U13" s="55">
        <f t="shared" si="15"/>
        <v>0.7263983778567373</v>
      </c>
    </row>
  </sheetData>
  <sheetProtection sheet="1" objects="1" scenarios="1"/>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RPI Lighting Research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Bullough</dc:creator>
  <cp:keywords/>
  <dc:description/>
  <cp:lastModifiedBy>John Bullough</cp:lastModifiedBy>
  <cp:lastPrinted>2014-12-22T16:14:33Z</cp:lastPrinted>
  <dcterms:created xsi:type="dcterms:W3CDTF">2014-09-29T18:09:23Z</dcterms:created>
  <dcterms:modified xsi:type="dcterms:W3CDTF">2015-02-03T15:41:40Z</dcterms:modified>
  <cp:category/>
  <cp:version/>
  <cp:contentType/>
  <cp:contentStatus/>
</cp:coreProperties>
</file>